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__zz dg files\MH Australia\NZ power\nz power 2024\"/>
    </mc:Choice>
  </mc:AlternateContent>
  <xr:revisionPtr revIDLastSave="0" documentId="13_ncr:1_{0E0A40EA-F4E3-4747-86F2-F006FBE58DE6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Template" sheetId="8" state="hidden" r:id="rId1"/>
    <sheet name="AKL" sheetId="13" r:id="rId2"/>
    <sheet name="HAM" sheetId="46" r:id="rId3"/>
    <sheet name="WLG" sheetId="43" r:id="rId4"/>
    <sheet name="CHC" sheetId="44" r:id="rId5"/>
    <sheet name="DND" sheetId="45" r:id="rId6"/>
    <sheet name="ranking" sheetId="50" r:id="rId7"/>
    <sheet name="discounts" sheetId="51" r:id="rId8"/>
    <sheet name="Plan terms" sheetId="1" r:id="rId9"/>
    <sheet name="factors" sheetId="18" state="hidden" r:id="rId10"/>
    <sheet name="factor calculation" sheetId="25" state="hidden" r:id="rId11"/>
    <sheet name="dropdowns" sheetId="4" state="hidden" r:id="rId12"/>
  </sheets>
  <definedNames>
    <definedName name="_xlnm._FilterDatabase" localSheetId="8" hidden="1">'Plan terms'!$A$1:$F$1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68" i="13" l="1"/>
  <c r="AD67" i="46"/>
  <c r="AD67" i="45"/>
  <c r="AD67" i="44"/>
  <c r="AD67" i="43"/>
  <c r="AD146" i="46"/>
  <c r="AD146" i="45"/>
  <c r="AD146" i="44"/>
  <c r="AD146" i="43"/>
  <c r="AD146" i="13"/>
  <c r="AD67" i="13"/>
  <c r="AF144" i="46"/>
  <c r="S144" i="46"/>
  <c r="G144" i="46"/>
  <c r="Z143" i="46"/>
  <c r="N143" i="46"/>
  <c r="AK140" i="46"/>
  <c r="W140" i="46"/>
  <c r="K140" i="46"/>
  <c r="AK137" i="46"/>
  <c r="AK143" i="46" s="1"/>
  <c r="AJ137" i="46"/>
  <c r="AJ143" i="46" s="1"/>
  <c r="AI137" i="46"/>
  <c r="AI143" i="46" s="1"/>
  <c r="AG137" i="46"/>
  <c r="AF137" i="46"/>
  <c r="AF143" i="46" s="1"/>
  <c r="AD137" i="46"/>
  <c r="AD144" i="46" s="1"/>
  <c r="AC137" i="46"/>
  <c r="AC144" i="46" s="1"/>
  <c r="AB137" i="46"/>
  <c r="AB144" i="46" s="1"/>
  <c r="AA137" i="46"/>
  <c r="AA144" i="46" s="1"/>
  <c r="Z137" i="46"/>
  <c r="Z144" i="46" s="1"/>
  <c r="Y137" i="46"/>
  <c r="Y143" i="46" s="1"/>
  <c r="X137" i="46"/>
  <c r="X143" i="46" s="1"/>
  <c r="W137" i="46"/>
  <c r="W143" i="46" s="1"/>
  <c r="V137" i="46"/>
  <c r="V143" i="46" s="1"/>
  <c r="U137" i="46"/>
  <c r="U143" i="46" s="1"/>
  <c r="T137" i="46"/>
  <c r="S137" i="46"/>
  <c r="S143" i="46" s="1"/>
  <c r="R137" i="46"/>
  <c r="R144" i="46" s="1"/>
  <c r="Q137" i="46"/>
  <c r="Q144" i="46" s="1"/>
  <c r="P137" i="46"/>
  <c r="P144" i="46" s="1"/>
  <c r="O137" i="46"/>
  <c r="O144" i="46" s="1"/>
  <c r="N137" i="46"/>
  <c r="N144" i="46" s="1"/>
  <c r="M137" i="46"/>
  <c r="M143" i="46" s="1"/>
  <c r="L137" i="46"/>
  <c r="L143" i="46" s="1"/>
  <c r="K137" i="46"/>
  <c r="K143" i="46" s="1"/>
  <c r="J137" i="46"/>
  <c r="J143" i="46" s="1"/>
  <c r="I137" i="46"/>
  <c r="I143" i="46" s="1"/>
  <c r="H137" i="46"/>
  <c r="G137" i="46"/>
  <c r="G143" i="46" s="1"/>
  <c r="F137" i="46"/>
  <c r="F144" i="46" s="1"/>
  <c r="E137" i="46"/>
  <c r="E144" i="46" s="1"/>
  <c r="AK136" i="46"/>
  <c r="AJ136" i="46"/>
  <c r="AI136" i="46"/>
  <c r="AG136" i="46"/>
  <c r="AF136" i="46"/>
  <c r="AD136" i="46"/>
  <c r="AC136" i="46"/>
  <c r="AB136" i="46"/>
  <c r="AA136" i="46"/>
  <c r="Z136" i="46"/>
  <c r="Y136" i="46"/>
  <c r="X136" i="46"/>
  <c r="W136" i="46"/>
  <c r="V136" i="46"/>
  <c r="U136" i="46"/>
  <c r="T136" i="46"/>
  <c r="S136" i="46"/>
  <c r="R136" i="46"/>
  <c r="Q136" i="46"/>
  <c r="P136" i="46"/>
  <c r="O136" i="46"/>
  <c r="N136" i="46"/>
  <c r="M136" i="46"/>
  <c r="L136" i="46"/>
  <c r="K136" i="46"/>
  <c r="J136" i="46"/>
  <c r="I136" i="46"/>
  <c r="H136" i="46"/>
  <c r="G136" i="46"/>
  <c r="F136" i="46"/>
  <c r="E136" i="46"/>
  <c r="D135" i="46"/>
  <c r="AD132" i="46"/>
  <c r="R132" i="46"/>
  <c r="F132" i="46"/>
  <c r="AI130" i="46"/>
  <c r="AG130" i="46"/>
  <c r="Z130" i="46"/>
  <c r="U130" i="46"/>
  <c r="T130" i="46"/>
  <c r="N130" i="46"/>
  <c r="I130" i="46"/>
  <c r="H130" i="46"/>
  <c r="AB129" i="46"/>
  <c r="AA129" i="46"/>
  <c r="AK128" i="46"/>
  <c r="AK129" i="46" s="1"/>
  <c r="AJ128" i="46"/>
  <c r="AI128" i="46"/>
  <c r="AI129" i="46" s="1"/>
  <c r="AI131" i="46" s="1"/>
  <c r="AG128" i="46"/>
  <c r="AG129" i="46" s="1"/>
  <c r="AF128" i="46"/>
  <c r="AF130" i="46" s="1"/>
  <c r="AD128" i="46"/>
  <c r="AC128" i="46"/>
  <c r="AC130" i="46" s="1"/>
  <c r="AB128" i="46"/>
  <c r="AB130" i="46" s="1"/>
  <c r="AA128" i="46"/>
  <c r="AA130" i="46" s="1"/>
  <c r="Z128" i="46"/>
  <c r="Y128" i="46"/>
  <c r="X128" i="46"/>
  <c r="W128" i="46"/>
  <c r="V128" i="46"/>
  <c r="U128" i="46"/>
  <c r="T128" i="46"/>
  <c r="S128" i="46"/>
  <c r="S130" i="46" s="1"/>
  <c r="R128" i="46"/>
  <c r="Q128" i="46"/>
  <c r="Q130" i="46" s="1"/>
  <c r="P128" i="46"/>
  <c r="P130" i="46" s="1"/>
  <c r="O128" i="46"/>
  <c r="O130" i="46" s="1"/>
  <c r="N128" i="46"/>
  <c r="M128" i="46"/>
  <c r="L128" i="46"/>
  <c r="K128" i="46"/>
  <c r="K129" i="46" s="1"/>
  <c r="J128" i="46"/>
  <c r="I128" i="46"/>
  <c r="H128" i="46"/>
  <c r="G128" i="46"/>
  <c r="G130" i="46" s="1"/>
  <c r="F128" i="46"/>
  <c r="E128" i="46"/>
  <c r="E130" i="46" s="1"/>
  <c r="AK127" i="46"/>
  <c r="AJ127" i="46"/>
  <c r="AI127" i="46"/>
  <c r="AG127" i="46"/>
  <c r="AF127" i="46"/>
  <c r="AD127" i="46"/>
  <c r="AD129" i="46" s="1"/>
  <c r="AB127" i="46"/>
  <c r="AA127" i="46"/>
  <c r="Z127" i="46"/>
  <c r="Z129" i="46" s="1"/>
  <c r="Z131" i="46" s="1"/>
  <c r="Y127" i="46"/>
  <c r="X127" i="46"/>
  <c r="X129" i="46" s="1"/>
  <c r="T127" i="46"/>
  <c r="S127" i="46"/>
  <c r="R127" i="46"/>
  <c r="R129" i="46" s="1"/>
  <c r="Q127" i="46"/>
  <c r="P127" i="46"/>
  <c r="P129" i="46" s="1"/>
  <c r="O127" i="46"/>
  <c r="O129" i="46" s="1"/>
  <c r="N127" i="46"/>
  <c r="N129" i="46" s="1"/>
  <c r="N131" i="46" s="1"/>
  <c r="M127" i="46"/>
  <c r="L127" i="46"/>
  <c r="L129" i="46" s="1"/>
  <c r="L131" i="46" s="1"/>
  <c r="K127" i="46"/>
  <c r="J127" i="46"/>
  <c r="I127" i="46"/>
  <c r="H127" i="46"/>
  <c r="G127" i="46"/>
  <c r="F127" i="46"/>
  <c r="F129" i="46" s="1"/>
  <c r="E127" i="46"/>
  <c r="AK126" i="46"/>
  <c r="AJ126" i="46"/>
  <c r="AI126" i="46"/>
  <c r="AG126" i="46"/>
  <c r="AF126" i="46"/>
  <c r="AD126" i="46"/>
  <c r="AD130" i="46" s="1"/>
  <c r="AC126" i="46"/>
  <c r="AB126" i="46"/>
  <c r="AA126" i="46"/>
  <c r="Z126" i="46"/>
  <c r="Y126" i="46"/>
  <c r="X126" i="46"/>
  <c r="X130" i="46" s="1"/>
  <c r="W126" i="46"/>
  <c r="V126" i="46"/>
  <c r="U126" i="46"/>
  <c r="T126" i="46"/>
  <c r="S126" i="46"/>
  <c r="R126" i="46"/>
  <c r="R130" i="46" s="1"/>
  <c r="Q126" i="46"/>
  <c r="P126" i="46"/>
  <c r="O126" i="46"/>
  <c r="N126" i="46"/>
  <c r="M126" i="46"/>
  <c r="L126" i="46"/>
  <c r="L130" i="46" s="1"/>
  <c r="K126" i="46"/>
  <c r="J126" i="46"/>
  <c r="I126" i="46"/>
  <c r="H126" i="46"/>
  <c r="G126" i="46"/>
  <c r="F126" i="46"/>
  <c r="F130" i="46" s="1"/>
  <c r="E126" i="46"/>
  <c r="AK125" i="46"/>
  <c r="AK132" i="46" s="1"/>
  <c r="AJ125" i="46"/>
  <c r="AJ132" i="46" s="1"/>
  <c r="AI125" i="46"/>
  <c r="AI132" i="46" s="1"/>
  <c r="AG125" i="46"/>
  <c r="AG132" i="46" s="1"/>
  <c r="AF125" i="46"/>
  <c r="AF132" i="46" s="1"/>
  <c r="AD125" i="46"/>
  <c r="AB125" i="46"/>
  <c r="AB132" i="46" s="1"/>
  <c r="AA125" i="46"/>
  <c r="AA132" i="46" s="1"/>
  <c r="Z125" i="46"/>
  <c r="Z132" i="46" s="1"/>
  <c r="Y125" i="46"/>
  <c r="Y132" i="46" s="1"/>
  <c r="X125" i="46"/>
  <c r="X132" i="46" s="1"/>
  <c r="T125" i="46"/>
  <c r="T132" i="46" s="1"/>
  <c r="S125" i="46"/>
  <c r="S132" i="46" s="1"/>
  <c r="R125" i="46"/>
  <c r="Q125" i="46"/>
  <c r="Q132" i="46" s="1"/>
  <c r="P125" i="46"/>
  <c r="P132" i="46" s="1"/>
  <c r="O125" i="46"/>
  <c r="O132" i="46" s="1"/>
  <c r="N125" i="46"/>
  <c r="N132" i="46" s="1"/>
  <c r="M125" i="46"/>
  <c r="M132" i="46" s="1"/>
  <c r="L125" i="46"/>
  <c r="L132" i="46" s="1"/>
  <c r="K125" i="46"/>
  <c r="K132" i="46" s="1"/>
  <c r="J125" i="46"/>
  <c r="J132" i="46" s="1"/>
  <c r="I125" i="46"/>
  <c r="I132" i="46" s="1"/>
  <c r="H125" i="46"/>
  <c r="H132" i="46" s="1"/>
  <c r="G125" i="46"/>
  <c r="G132" i="46" s="1"/>
  <c r="F125" i="46"/>
  <c r="E125" i="46"/>
  <c r="E132" i="46" s="1"/>
  <c r="AK124" i="46"/>
  <c r="AJ124" i="46"/>
  <c r="AI124" i="46"/>
  <c r="AG124" i="46"/>
  <c r="AF124" i="46"/>
  <c r="AD124" i="46"/>
  <c r="AC124" i="46"/>
  <c r="AB124" i="46"/>
  <c r="AA124" i="46"/>
  <c r="Z124" i="46"/>
  <c r="Y124" i="46"/>
  <c r="X124" i="46"/>
  <c r="W124" i="46"/>
  <c r="V124" i="46"/>
  <c r="U124" i="46"/>
  <c r="T124" i="46"/>
  <c r="S124" i="46"/>
  <c r="R124" i="46"/>
  <c r="Q124" i="46"/>
  <c r="P124" i="46"/>
  <c r="O124" i="46"/>
  <c r="N124" i="46"/>
  <c r="M124" i="46"/>
  <c r="L124" i="46"/>
  <c r="K124" i="46"/>
  <c r="J124" i="46"/>
  <c r="I124" i="46"/>
  <c r="H124" i="46"/>
  <c r="G124" i="46"/>
  <c r="F124" i="46"/>
  <c r="E124" i="46"/>
  <c r="AG115" i="46"/>
  <c r="T115" i="46"/>
  <c r="AG114" i="46"/>
  <c r="AA114" i="46"/>
  <c r="AA115" i="46" s="1"/>
  <c r="Z114" i="46"/>
  <c r="Z115" i="46" s="1"/>
  <c r="T114" i="46"/>
  <c r="O114" i="46"/>
  <c r="N114" i="46"/>
  <c r="N115" i="46" s="1"/>
  <c r="H114" i="46"/>
  <c r="H115" i="46" s="1"/>
  <c r="AK110" i="46"/>
  <c r="AJ110" i="46"/>
  <c r="AI110" i="46"/>
  <c r="AG110" i="46"/>
  <c r="AF110" i="46"/>
  <c r="AD110" i="46"/>
  <c r="AC110" i="46"/>
  <c r="AB110" i="46"/>
  <c r="AA110" i="46"/>
  <c r="Z110" i="46"/>
  <c r="Y110" i="46"/>
  <c r="X110" i="46"/>
  <c r="W110" i="46"/>
  <c r="V110" i="46"/>
  <c r="U110" i="46"/>
  <c r="T110" i="46"/>
  <c r="S110" i="46"/>
  <c r="R110" i="46"/>
  <c r="Q110" i="46"/>
  <c r="P110" i="46"/>
  <c r="O110" i="46"/>
  <c r="N110" i="46"/>
  <c r="M110" i="46"/>
  <c r="L110" i="46"/>
  <c r="K110" i="46"/>
  <c r="J110" i="46"/>
  <c r="I110" i="46"/>
  <c r="H110" i="46"/>
  <c r="G110" i="46"/>
  <c r="F110" i="46"/>
  <c r="E110" i="46"/>
  <c r="AK108" i="46"/>
  <c r="AJ108" i="46"/>
  <c r="AI108" i="46"/>
  <c r="AG108" i="46"/>
  <c r="AF108" i="46"/>
  <c r="AD108" i="46"/>
  <c r="AC108" i="46"/>
  <c r="AB108" i="46"/>
  <c r="AA108" i="46"/>
  <c r="Z108" i="46"/>
  <c r="Y108" i="46"/>
  <c r="X108" i="46"/>
  <c r="W108" i="46"/>
  <c r="V108" i="46"/>
  <c r="U108" i="46"/>
  <c r="T108" i="46"/>
  <c r="S108" i="46"/>
  <c r="R108" i="46"/>
  <c r="Q108" i="46"/>
  <c r="P108" i="46"/>
  <c r="O108" i="46"/>
  <c r="N108" i="46"/>
  <c r="M108" i="46"/>
  <c r="L108" i="46"/>
  <c r="K108" i="46"/>
  <c r="J108" i="46"/>
  <c r="I108" i="46"/>
  <c r="H108" i="46"/>
  <c r="G108" i="46"/>
  <c r="F108" i="46"/>
  <c r="E108" i="46"/>
  <c r="AK107" i="46"/>
  <c r="AJ107" i="46"/>
  <c r="AI107" i="46"/>
  <c r="AG107" i="46"/>
  <c r="AF107" i="46"/>
  <c r="AD107" i="46"/>
  <c r="AB107" i="46"/>
  <c r="AA107" i="46"/>
  <c r="Z107" i="46"/>
  <c r="Y107" i="46"/>
  <c r="X107" i="46"/>
  <c r="T107" i="46"/>
  <c r="S107" i="46"/>
  <c r="R107" i="46"/>
  <c r="Q107" i="46"/>
  <c r="P107" i="46"/>
  <c r="O107" i="46"/>
  <c r="N107" i="46"/>
  <c r="M107" i="46"/>
  <c r="L107" i="46"/>
  <c r="K107" i="46"/>
  <c r="J107" i="46"/>
  <c r="I107" i="46"/>
  <c r="H107" i="46"/>
  <c r="G107" i="46"/>
  <c r="F107" i="46"/>
  <c r="E107" i="46"/>
  <c r="AK106" i="46"/>
  <c r="AJ106" i="46"/>
  <c r="AI106" i="46"/>
  <c r="AG106" i="46"/>
  <c r="AF106" i="46"/>
  <c r="AD106" i="46"/>
  <c r="AC106" i="46"/>
  <c r="AB106" i="46"/>
  <c r="AA106" i="46"/>
  <c r="Z106" i="46"/>
  <c r="Y106" i="46"/>
  <c r="X106" i="46"/>
  <c r="W106" i="46"/>
  <c r="V106" i="46"/>
  <c r="U106" i="46"/>
  <c r="T106" i="46"/>
  <c r="S106" i="46"/>
  <c r="R106" i="46"/>
  <c r="Q106" i="46"/>
  <c r="P106" i="46"/>
  <c r="O106" i="46"/>
  <c r="N106" i="46"/>
  <c r="M106" i="46"/>
  <c r="L106" i="46"/>
  <c r="K106" i="46"/>
  <c r="J106" i="46"/>
  <c r="I106" i="46"/>
  <c r="H106" i="46"/>
  <c r="G106" i="46"/>
  <c r="F106" i="46"/>
  <c r="E106" i="46"/>
  <c r="AK105" i="46"/>
  <c r="AK114" i="46" s="1"/>
  <c r="AJ105" i="46"/>
  <c r="AJ114" i="46" s="1"/>
  <c r="AJ115" i="46" s="1"/>
  <c r="AI105" i="46"/>
  <c r="AI114" i="46" s="1"/>
  <c r="AG105" i="46"/>
  <c r="AF105" i="46"/>
  <c r="AF114" i="46" s="1"/>
  <c r="AD105" i="46"/>
  <c r="AD114" i="46" s="1"/>
  <c r="AC105" i="46"/>
  <c r="AB105" i="46"/>
  <c r="AA105" i="46"/>
  <c r="Z105" i="46"/>
  <c r="Y105" i="46"/>
  <c r="Y114" i="46" s="1"/>
  <c r="X105" i="46"/>
  <c r="X114" i="46" s="1"/>
  <c r="X115" i="46" s="1"/>
  <c r="W105" i="46"/>
  <c r="V105" i="46"/>
  <c r="U105" i="46"/>
  <c r="T105" i="46"/>
  <c r="S105" i="46"/>
  <c r="S114" i="46" s="1"/>
  <c r="S115" i="46" s="1"/>
  <c r="R105" i="46"/>
  <c r="Q105" i="46"/>
  <c r="Q114" i="46" s="1"/>
  <c r="Q115" i="46" s="1"/>
  <c r="P105" i="46"/>
  <c r="P114" i="46" s="1"/>
  <c r="O105" i="46"/>
  <c r="N105" i="46"/>
  <c r="M105" i="46"/>
  <c r="M114" i="46" s="1"/>
  <c r="L105" i="46"/>
  <c r="L114" i="46" s="1"/>
  <c r="L115" i="46" s="1"/>
  <c r="K105" i="46"/>
  <c r="K114" i="46" s="1"/>
  <c r="J105" i="46"/>
  <c r="J114" i="46" s="1"/>
  <c r="J115" i="46" s="1"/>
  <c r="I105" i="46"/>
  <c r="I114" i="46" s="1"/>
  <c r="H105" i="46"/>
  <c r="G105" i="46"/>
  <c r="G114" i="46" s="1"/>
  <c r="G115" i="46" s="1"/>
  <c r="F105" i="46"/>
  <c r="F114" i="46" s="1"/>
  <c r="E105" i="46"/>
  <c r="E114" i="46" s="1"/>
  <c r="AK104" i="46"/>
  <c r="AJ104" i="46"/>
  <c r="AI104" i="46"/>
  <c r="AG104" i="46"/>
  <c r="AF104" i="46"/>
  <c r="AD104" i="46"/>
  <c r="AC104" i="46"/>
  <c r="AB104" i="46"/>
  <c r="AA104" i="46"/>
  <c r="Z104" i="46"/>
  <c r="Y104" i="46"/>
  <c r="X104" i="46"/>
  <c r="W104" i="46"/>
  <c r="V104" i="46"/>
  <c r="U104" i="46"/>
  <c r="T104" i="46"/>
  <c r="S104" i="46"/>
  <c r="R104" i="46"/>
  <c r="Q104" i="46"/>
  <c r="P104" i="46"/>
  <c r="O104" i="46"/>
  <c r="N104" i="46"/>
  <c r="M104" i="46"/>
  <c r="L104" i="46"/>
  <c r="K104" i="46"/>
  <c r="J104" i="46"/>
  <c r="I104" i="46"/>
  <c r="H104" i="46"/>
  <c r="G104" i="46"/>
  <c r="F104" i="46"/>
  <c r="E104" i="46"/>
  <c r="AJ99" i="46"/>
  <c r="AG99" i="46"/>
  <c r="AA99" i="46"/>
  <c r="V99" i="46"/>
  <c r="T99" i="46"/>
  <c r="S99" i="46"/>
  <c r="Q99" i="46"/>
  <c r="L99" i="46"/>
  <c r="J99" i="46"/>
  <c r="H99" i="46"/>
  <c r="AK97" i="46"/>
  <c r="AJ97" i="46"/>
  <c r="AJ140" i="46" s="1"/>
  <c r="AI97" i="46"/>
  <c r="AI140" i="46" s="1"/>
  <c r="AG97" i="46"/>
  <c r="AG140" i="46" s="1"/>
  <c r="AF97" i="46"/>
  <c r="AF140" i="46" s="1"/>
  <c r="AD97" i="46"/>
  <c r="AD140" i="46" s="1"/>
  <c r="AC97" i="46"/>
  <c r="AC140" i="46" s="1"/>
  <c r="AB97" i="46"/>
  <c r="AB140" i="46" s="1"/>
  <c r="AA97" i="46"/>
  <c r="AA140" i="46" s="1"/>
  <c r="Z97" i="46"/>
  <c r="Z140" i="46" s="1"/>
  <c r="Y97" i="46"/>
  <c r="Y140" i="46" s="1"/>
  <c r="X97" i="46"/>
  <c r="X140" i="46" s="1"/>
  <c r="W97" i="46"/>
  <c r="V97" i="46"/>
  <c r="V140" i="46" s="1"/>
  <c r="U97" i="46"/>
  <c r="U140" i="46" s="1"/>
  <c r="T97" i="46"/>
  <c r="T140" i="46" s="1"/>
  <c r="S97" i="46"/>
  <c r="S140" i="46" s="1"/>
  <c r="R97" i="46"/>
  <c r="R140" i="46" s="1"/>
  <c r="Q97" i="46"/>
  <c r="Q140" i="46" s="1"/>
  <c r="P97" i="46"/>
  <c r="P140" i="46" s="1"/>
  <c r="O97" i="46"/>
  <c r="O140" i="46" s="1"/>
  <c r="N97" i="46"/>
  <c r="N140" i="46" s="1"/>
  <c r="M97" i="46"/>
  <c r="M140" i="46" s="1"/>
  <c r="L97" i="46"/>
  <c r="L140" i="46" s="1"/>
  <c r="K97" i="46"/>
  <c r="J97" i="46"/>
  <c r="J140" i="46" s="1"/>
  <c r="I97" i="46"/>
  <c r="I140" i="46" s="1"/>
  <c r="H97" i="46"/>
  <c r="H140" i="46" s="1"/>
  <c r="G97" i="46"/>
  <c r="G140" i="46" s="1"/>
  <c r="F97" i="46"/>
  <c r="F140" i="46" s="1"/>
  <c r="E97" i="46"/>
  <c r="E140" i="46" s="1"/>
  <c r="AK96" i="46"/>
  <c r="AJ96" i="46"/>
  <c r="AI96" i="46"/>
  <c r="AG96" i="46"/>
  <c r="AF96" i="46"/>
  <c r="AD96" i="46"/>
  <c r="AC96" i="46"/>
  <c r="AB96" i="46"/>
  <c r="AA96" i="46"/>
  <c r="Z96" i="46"/>
  <c r="Y96" i="46"/>
  <c r="X96" i="46"/>
  <c r="W96" i="46"/>
  <c r="V96" i="46"/>
  <c r="U96" i="46"/>
  <c r="T96" i="46"/>
  <c r="S96" i="46"/>
  <c r="R96" i="46"/>
  <c r="Q96" i="46"/>
  <c r="P96" i="46"/>
  <c r="O96" i="46"/>
  <c r="N96" i="46"/>
  <c r="M96" i="46"/>
  <c r="L96" i="46"/>
  <c r="K96" i="46"/>
  <c r="J96" i="46"/>
  <c r="I96" i="46"/>
  <c r="H96" i="46"/>
  <c r="G96" i="46"/>
  <c r="F96" i="46"/>
  <c r="E96" i="46"/>
  <c r="B93" i="46"/>
  <c r="B92" i="46"/>
  <c r="B91" i="46"/>
  <c r="L109" i="46" s="1"/>
  <c r="AC88" i="46"/>
  <c r="AC127" i="46" s="1"/>
  <c r="W88" i="46"/>
  <c r="V88" i="46"/>
  <c r="V107" i="46" s="1"/>
  <c r="U88" i="46"/>
  <c r="AC86" i="46"/>
  <c r="W86" i="46"/>
  <c r="V86" i="46"/>
  <c r="U86" i="46"/>
  <c r="AK81" i="46"/>
  <c r="AK139" i="46" s="1"/>
  <c r="AJ81" i="46"/>
  <c r="AJ139" i="46" s="1"/>
  <c r="AI81" i="46"/>
  <c r="AI139" i="46" s="1"/>
  <c r="AG81" i="46"/>
  <c r="AG139" i="46" s="1"/>
  <c r="AF81" i="46"/>
  <c r="AF139" i="46" s="1"/>
  <c r="AD81" i="46"/>
  <c r="AD139" i="46" s="1"/>
  <c r="AC81" i="46"/>
  <c r="AC139" i="46" s="1"/>
  <c r="AB81" i="46"/>
  <c r="AB139" i="46" s="1"/>
  <c r="AA81" i="46"/>
  <c r="AA139" i="46" s="1"/>
  <c r="Z81" i="46"/>
  <c r="Z139" i="46" s="1"/>
  <c r="Y81" i="46"/>
  <c r="Y139" i="46" s="1"/>
  <c r="X81" i="46"/>
  <c r="X139" i="46" s="1"/>
  <c r="W81" i="46"/>
  <c r="W139" i="46" s="1"/>
  <c r="V81" i="46"/>
  <c r="V139" i="46" s="1"/>
  <c r="U81" i="46"/>
  <c r="U139" i="46" s="1"/>
  <c r="T81" i="46"/>
  <c r="T139" i="46" s="1"/>
  <c r="S81" i="46"/>
  <c r="S139" i="46" s="1"/>
  <c r="R81" i="46"/>
  <c r="R139" i="46" s="1"/>
  <c r="Q81" i="46"/>
  <c r="Q139" i="46" s="1"/>
  <c r="P81" i="46"/>
  <c r="P139" i="46" s="1"/>
  <c r="O81" i="46"/>
  <c r="O139" i="46" s="1"/>
  <c r="N81" i="46"/>
  <c r="N139" i="46" s="1"/>
  <c r="M81" i="46"/>
  <c r="M139" i="46" s="1"/>
  <c r="L81" i="46"/>
  <c r="L139" i="46" s="1"/>
  <c r="K81" i="46"/>
  <c r="K139" i="46" s="1"/>
  <c r="J81" i="46"/>
  <c r="J139" i="46" s="1"/>
  <c r="I81" i="46"/>
  <c r="I139" i="46" s="1"/>
  <c r="H81" i="46"/>
  <c r="H139" i="46" s="1"/>
  <c r="G81" i="46"/>
  <c r="G139" i="46" s="1"/>
  <c r="F81" i="46"/>
  <c r="F139" i="46" s="1"/>
  <c r="E81" i="46"/>
  <c r="E139" i="46" s="1"/>
  <c r="B80" i="46"/>
  <c r="AA65" i="46"/>
  <c r="X65" i="46"/>
  <c r="W65" i="46"/>
  <c r="T65" i="46"/>
  <c r="P65" i="46"/>
  <c r="M65" i="46"/>
  <c r="L65" i="46"/>
  <c r="J65" i="46"/>
  <c r="AJ64" i="46"/>
  <c r="AG64" i="46"/>
  <c r="AB64" i="46"/>
  <c r="X64" i="46"/>
  <c r="T64" i="46"/>
  <c r="O64" i="46"/>
  <c r="L64" i="46"/>
  <c r="AI61" i="46"/>
  <c r="AK58" i="46"/>
  <c r="AK65" i="46" s="1"/>
  <c r="AJ58" i="46"/>
  <c r="AJ65" i="46" s="1"/>
  <c r="AI58" i="46"/>
  <c r="AI64" i="46" s="1"/>
  <c r="AG58" i="46"/>
  <c r="AG65" i="46" s="1"/>
  <c r="AF58" i="46"/>
  <c r="AD58" i="46"/>
  <c r="AD45" i="46" s="1"/>
  <c r="AC58" i="46"/>
  <c r="AC64" i="46" s="1"/>
  <c r="AB58" i="46"/>
  <c r="AB65" i="46" s="1"/>
  <c r="AA58" i="46"/>
  <c r="AA64" i="46" s="1"/>
  <c r="Z58" i="46"/>
  <c r="Y58" i="46"/>
  <c r="Y64" i="46" s="1"/>
  <c r="X58" i="46"/>
  <c r="W58" i="46"/>
  <c r="W64" i="46" s="1"/>
  <c r="V58" i="46"/>
  <c r="V65" i="46" s="1"/>
  <c r="U58" i="46"/>
  <c r="U64" i="46" s="1"/>
  <c r="T58" i="46"/>
  <c r="S58" i="46"/>
  <c r="R58" i="46"/>
  <c r="R65" i="46" s="1"/>
  <c r="Q58" i="46"/>
  <c r="P58" i="46"/>
  <c r="P64" i="46" s="1"/>
  <c r="O58" i="46"/>
  <c r="O45" i="46" s="1"/>
  <c r="N58" i="46"/>
  <c r="M58" i="46"/>
  <c r="M64" i="46" s="1"/>
  <c r="L58" i="46"/>
  <c r="K58" i="46"/>
  <c r="K64" i="46" s="1"/>
  <c r="J58" i="46"/>
  <c r="J64" i="46" s="1"/>
  <c r="I58" i="46"/>
  <c r="H58" i="46"/>
  <c r="H65" i="46" s="1"/>
  <c r="G58" i="46"/>
  <c r="G64" i="46" s="1"/>
  <c r="F58" i="46"/>
  <c r="E58" i="46"/>
  <c r="E65" i="46" s="1"/>
  <c r="AK57" i="46"/>
  <c r="AJ57" i="46"/>
  <c r="AI57" i="46"/>
  <c r="AG57" i="46"/>
  <c r="AF57" i="46"/>
  <c r="AD57" i="46"/>
  <c r="AC57" i="46"/>
  <c r="AB57" i="46"/>
  <c r="AA57" i="46"/>
  <c r="Z57" i="46"/>
  <c r="Y57" i="46"/>
  <c r="X57" i="46"/>
  <c r="W57" i="46"/>
  <c r="V57" i="46"/>
  <c r="U57" i="46"/>
  <c r="T57" i="46"/>
  <c r="S57" i="46"/>
  <c r="R57" i="46"/>
  <c r="Q57" i="46"/>
  <c r="P57" i="46"/>
  <c r="O57" i="46"/>
  <c r="N57" i="46"/>
  <c r="M57" i="46"/>
  <c r="L57" i="46"/>
  <c r="K57" i="46"/>
  <c r="J57" i="46"/>
  <c r="I57" i="46"/>
  <c r="H57" i="46"/>
  <c r="G57" i="46"/>
  <c r="F57" i="46"/>
  <c r="E57" i="46"/>
  <c r="D57" i="46"/>
  <c r="D56" i="46"/>
  <c r="AJ53" i="46"/>
  <c r="AG53" i="46"/>
  <c r="AD53" i="46"/>
  <c r="X53" i="46"/>
  <c r="Q53" i="46"/>
  <c r="L53" i="46"/>
  <c r="Q51" i="46"/>
  <c r="AK49" i="46"/>
  <c r="AJ49" i="46"/>
  <c r="AJ50" i="46" s="1"/>
  <c r="AI49" i="46"/>
  <c r="AI51" i="46" s="1"/>
  <c r="AG49" i="46"/>
  <c r="AG50" i="46" s="1"/>
  <c r="AF49" i="46"/>
  <c r="AF50" i="46" s="1"/>
  <c r="AD49" i="46"/>
  <c r="AD51" i="46" s="1"/>
  <c r="AC49" i="46"/>
  <c r="AB49" i="46"/>
  <c r="AB51" i="46" s="1"/>
  <c r="AA49" i="46"/>
  <c r="Z49" i="46"/>
  <c r="Z51" i="46" s="1"/>
  <c r="Y49" i="46"/>
  <c r="Y51" i="46" s="1"/>
  <c r="X49" i="46"/>
  <c r="X51" i="46" s="1"/>
  <c r="W49" i="46"/>
  <c r="V49" i="46"/>
  <c r="U49" i="46"/>
  <c r="T49" i="46"/>
  <c r="S49" i="46"/>
  <c r="R49" i="46"/>
  <c r="R51" i="46" s="1"/>
  <c r="Q49" i="46"/>
  <c r="P49" i="46"/>
  <c r="P50" i="46" s="1"/>
  <c r="O49" i="46"/>
  <c r="N49" i="46"/>
  <c r="N51" i="46" s="1"/>
  <c r="M49" i="46"/>
  <c r="M51" i="46" s="1"/>
  <c r="L49" i="46"/>
  <c r="L51" i="46" s="1"/>
  <c r="K49" i="46"/>
  <c r="K51" i="46" s="1"/>
  <c r="J49" i="46"/>
  <c r="J51" i="46" s="1"/>
  <c r="I49" i="46"/>
  <c r="I50" i="46" s="1"/>
  <c r="H49" i="46"/>
  <c r="G49" i="46"/>
  <c r="G51" i="46" s="1"/>
  <c r="F49" i="46"/>
  <c r="F50" i="46" s="1"/>
  <c r="E49" i="46"/>
  <c r="E51" i="46" s="1"/>
  <c r="AK48" i="46"/>
  <c r="AJ48" i="46"/>
  <c r="AI48" i="46"/>
  <c r="AG48" i="46"/>
  <c r="AF48" i="46"/>
  <c r="AD48" i="46"/>
  <c r="AD50" i="46" s="1"/>
  <c r="AB48" i="46"/>
  <c r="AA48" i="46"/>
  <c r="Z48" i="46"/>
  <c r="Y48" i="46"/>
  <c r="X48" i="46"/>
  <c r="W48" i="46"/>
  <c r="T48" i="46"/>
  <c r="S48" i="46"/>
  <c r="R48" i="46"/>
  <c r="Q48" i="46"/>
  <c r="P48" i="46"/>
  <c r="O48" i="46"/>
  <c r="N48" i="46"/>
  <c r="M48" i="46"/>
  <c r="L48" i="46"/>
  <c r="K48" i="46"/>
  <c r="J48" i="46"/>
  <c r="I48" i="46"/>
  <c r="H48" i="46"/>
  <c r="G48" i="46"/>
  <c r="F48" i="46"/>
  <c r="E48" i="46"/>
  <c r="AK47" i="46"/>
  <c r="AJ47" i="46"/>
  <c r="AI47" i="46"/>
  <c r="AG47" i="46"/>
  <c r="AF47" i="46"/>
  <c r="AD47" i="46"/>
  <c r="AB47" i="46"/>
  <c r="AA47" i="46"/>
  <c r="Z47" i="46"/>
  <c r="Y47" i="46"/>
  <c r="X47" i="46"/>
  <c r="W47" i="46"/>
  <c r="T47" i="46"/>
  <c r="S47" i="46"/>
  <c r="R47" i="46"/>
  <c r="Q47" i="46"/>
  <c r="P47" i="46"/>
  <c r="O47" i="46"/>
  <c r="N47" i="46"/>
  <c r="M47" i="46"/>
  <c r="L47" i="46"/>
  <c r="K47" i="46"/>
  <c r="J47" i="46"/>
  <c r="I47" i="46"/>
  <c r="H47" i="46"/>
  <c r="G47" i="46"/>
  <c r="F47" i="46"/>
  <c r="E47" i="46"/>
  <c r="AK46" i="46"/>
  <c r="AK53" i="46" s="1"/>
  <c r="AJ46" i="46"/>
  <c r="AI46" i="46"/>
  <c r="AI53" i="46" s="1"/>
  <c r="AG46" i="46"/>
  <c r="AF46" i="46"/>
  <c r="AF53" i="46" s="1"/>
  <c r="AD46" i="46"/>
  <c r="AB46" i="46"/>
  <c r="AB53" i="46" s="1"/>
  <c r="AA46" i="46"/>
  <c r="AA53" i="46" s="1"/>
  <c r="Z46" i="46"/>
  <c r="Z53" i="46" s="1"/>
  <c r="Y46" i="46"/>
  <c r="Y53" i="46" s="1"/>
  <c r="X46" i="46"/>
  <c r="W46" i="46"/>
  <c r="W53" i="46" s="1"/>
  <c r="T46" i="46"/>
  <c r="T53" i="46" s="1"/>
  <c r="S46" i="46"/>
  <c r="S53" i="46" s="1"/>
  <c r="R46" i="46"/>
  <c r="R53" i="46" s="1"/>
  <c r="Q46" i="46"/>
  <c r="P46" i="46"/>
  <c r="P53" i="46" s="1"/>
  <c r="O46" i="46"/>
  <c r="O53" i="46" s="1"/>
  <c r="N46" i="46"/>
  <c r="N53" i="46" s="1"/>
  <c r="M46" i="46"/>
  <c r="M53" i="46" s="1"/>
  <c r="L46" i="46"/>
  <c r="K46" i="46"/>
  <c r="K53" i="46" s="1"/>
  <c r="J46" i="46"/>
  <c r="J53" i="46" s="1"/>
  <c r="I46" i="46"/>
  <c r="I53" i="46" s="1"/>
  <c r="H46" i="46"/>
  <c r="H53" i="46" s="1"/>
  <c r="G46" i="46"/>
  <c r="G53" i="46" s="1"/>
  <c r="F46" i="46"/>
  <c r="F53" i="46" s="1"/>
  <c r="E46" i="46"/>
  <c r="E53" i="46" s="1"/>
  <c r="AK45" i="46"/>
  <c r="AJ45" i="46"/>
  <c r="AI45" i="46"/>
  <c r="AG45" i="46"/>
  <c r="AC45" i="46"/>
  <c r="AB45" i="46"/>
  <c r="Z45" i="46"/>
  <c r="Y45" i="46"/>
  <c r="X45" i="46"/>
  <c r="W45" i="46"/>
  <c r="V45" i="46"/>
  <c r="U45" i="46"/>
  <c r="T45" i="46"/>
  <c r="R45" i="46"/>
  <c r="Q45" i="46"/>
  <c r="P45" i="46"/>
  <c r="N45" i="46"/>
  <c r="M45" i="46"/>
  <c r="L45" i="46"/>
  <c r="K45" i="46"/>
  <c r="J45" i="46"/>
  <c r="I45" i="46"/>
  <c r="H45" i="46"/>
  <c r="F45" i="46"/>
  <c r="Z36" i="46"/>
  <c r="Z37" i="46" s="1"/>
  <c r="AK32" i="46"/>
  <c r="AJ32" i="46"/>
  <c r="AI32" i="46"/>
  <c r="AG32" i="46"/>
  <c r="AF32" i="46"/>
  <c r="AD32" i="46"/>
  <c r="AB32" i="46"/>
  <c r="AA32" i="46"/>
  <c r="Z32" i="46"/>
  <c r="Y32" i="46"/>
  <c r="X32" i="46"/>
  <c r="W32" i="46"/>
  <c r="T32" i="46"/>
  <c r="S32" i="46"/>
  <c r="R32" i="46"/>
  <c r="Q32" i="46"/>
  <c r="P32" i="46"/>
  <c r="O32" i="46"/>
  <c r="N32" i="46"/>
  <c r="M32" i="46"/>
  <c r="L32" i="46"/>
  <c r="K32" i="46"/>
  <c r="J32" i="46"/>
  <c r="I32" i="46"/>
  <c r="H32" i="46"/>
  <c r="G32" i="46"/>
  <c r="F32" i="46"/>
  <c r="E32" i="46"/>
  <c r="AA31" i="46"/>
  <c r="M31" i="46"/>
  <c r="AK30" i="46"/>
  <c r="AJ30" i="46"/>
  <c r="AI30" i="46"/>
  <c r="AG30" i="46"/>
  <c r="AF30" i="46"/>
  <c r="AD30" i="46"/>
  <c r="AC30" i="46"/>
  <c r="AB30" i="46"/>
  <c r="AA30" i="46"/>
  <c r="Z30" i="46"/>
  <c r="Y30" i="46"/>
  <c r="X30" i="46"/>
  <c r="W30" i="46"/>
  <c r="V30" i="46"/>
  <c r="U30" i="46"/>
  <c r="T30" i="46"/>
  <c r="S30" i="46"/>
  <c r="R30" i="46"/>
  <c r="Q30" i="46"/>
  <c r="P30" i="46"/>
  <c r="O30" i="46"/>
  <c r="N30" i="46"/>
  <c r="M30" i="46"/>
  <c r="M33" i="46" s="1"/>
  <c r="L30" i="46"/>
  <c r="K30" i="46"/>
  <c r="J30" i="46"/>
  <c r="I30" i="46"/>
  <c r="H30" i="46"/>
  <c r="G30" i="46"/>
  <c r="F30" i="46"/>
  <c r="E30" i="46"/>
  <c r="AK29" i="46"/>
  <c r="AJ29" i="46"/>
  <c r="AI29" i="46"/>
  <c r="AG29" i="46"/>
  <c r="AF29" i="46"/>
  <c r="AD29" i="46"/>
  <c r="AB29" i="46"/>
  <c r="AA29" i="46"/>
  <c r="Z29" i="46"/>
  <c r="Y29" i="46"/>
  <c r="X29" i="46"/>
  <c r="W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AK28" i="46"/>
  <c r="AJ28" i="46"/>
  <c r="AI28" i="46"/>
  <c r="AG28" i="46"/>
  <c r="AF28" i="46"/>
  <c r="AD28" i="46"/>
  <c r="AC28" i="46"/>
  <c r="AB28" i="46"/>
  <c r="AA28" i="46"/>
  <c r="Z28" i="46"/>
  <c r="Y28" i="46"/>
  <c r="X28" i="46"/>
  <c r="W28" i="46"/>
  <c r="V28" i="46"/>
  <c r="U28" i="46"/>
  <c r="T28" i="46"/>
  <c r="S28" i="46"/>
  <c r="R28" i="46"/>
  <c r="Q28" i="46"/>
  <c r="P28" i="46"/>
  <c r="O28" i="46"/>
  <c r="N28" i="46"/>
  <c r="M28" i="46"/>
  <c r="L28" i="46"/>
  <c r="K28" i="46"/>
  <c r="J28" i="46"/>
  <c r="I28" i="46"/>
  <c r="H28" i="46"/>
  <c r="G28" i="46"/>
  <c r="F28" i="46"/>
  <c r="E28" i="46"/>
  <c r="AK27" i="46"/>
  <c r="AK36" i="46" s="1"/>
  <c r="AJ27" i="46"/>
  <c r="AJ36" i="46" s="1"/>
  <c r="AJ37" i="46" s="1"/>
  <c r="AI27" i="46"/>
  <c r="AI36" i="46" s="1"/>
  <c r="AI37" i="46" s="1"/>
  <c r="AG27" i="46"/>
  <c r="AG36" i="46" s="1"/>
  <c r="AG37" i="46" s="1"/>
  <c r="AF27" i="46"/>
  <c r="AF36" i="46" s="1"/>
  <c r="AD27" i="46"/>
  <c r="AD21" i="46" s="1"/>
  <c r="AC27" i="46"/>
  <c r="AC9" i="46" s="1"/>
  <c r="AB27" i="46"/>
  <c r="AB36" i="46" s="1"/>
  <c r="AB37" i="46" s="1"/>
  <c r="AA27" i="46"/>
  <c r="AA36" i="46" s="1"/>
  <c r="AA37" i="46" s="1"/>
  <c r="Z27" i="46"/>
  <c r="Z21" i="46" s="1"/>
  <c r="Y27" i="46"/>
  <c r="Y36" i="46" s="1"/>
  <c r="Y37" i="46" s="1"/>
  <c r="X27" i="46"/>
  <c r="X36" i="46" s="1"/>
  <c r="X37" i="46" s="1"/>
  <c r="W27" i="46"/>
  <c r="W36" i="46" s="1"/>
  <c r="W37" i="46" s="1"/>
  <c r="V27" i="46"/>
  <c r="V10" i="46" s="1"/>
  <c r="U27" i="46"/>
  <c r="U8" i="46" s="1"/>
  <c r="T27" i="46"/>
  <c r="T36" i="46" s="1"/>
  <c r="T37" i="46" s="1"/>
  <c r="S27" i="46"/>
  <c r="S21" i="46" s="1"/>
  <c r="R27" i="46"/>
  <c r="R21" i="46" s="1"/>
  <c r="Q27" i="46"/>
  <c r="Q36" i="46" s="1"/>
  <c r="Q37" i="46" s="1"/>
  <c r="P27" i="46"/>
  <c r="P36" i="46" s="1"/>
  <c r="P37" i="46" s="1"/>
  <c r="O27" i="46"/>
  <c r="O21" i="46" s="1"/>
  <c r="N27" i="46"/>
  <c r="N21" i="46" s="1"/>
  <c r="M27" i="46"/>
  <c r="M36" i="46" s="1"/>
  <c r="M37" i="46" s="1"/>
  <c r="L27" i="46"/>
  <c r="L36" i="46" s="1"/>
  <c r="L37" i="46" s="1"/>
  <c r="K27" i="46"/>
  <c r="K36" i="46" s="1"/>
  <c r="K37" i="46" s="1"/>
  <c r="J27" i="46"/>
  <c r="J36" i="46" s="1"/>
  <c r="J37" i="46" s="1"/>
  <c r="I27" i="46"/>
  <c r="I36" i="46" s="1"/>
  <c r="I37" i="46" s="1"/>
  <c r="H27" i="46"/>
  <c r="H36" i="46" s="1"/>
  <c r="H37" i="46" s="1"/>
  <c r="G27" i="46"/>
  <c r="G21" i="46" s="1"/>
  <c r="F27" i="46"/>
  <c r="F36" i="46" s="1"/>
  <c r="E27" i="46"/>
  <c r="E36" i="46" s="1"/>
  <c r="E21" i="46" s="1"/>
  <c r="AK26" i="46"/>
  <c r="AJ26" i="46"/>
  <c r="AI26" i="46"/>
  <c r="AG26" i="46"/>
  <c r="AF26" i="46"/>
  <c r="AD26" i="46"/>
  <c r="AC26" i="46"/>
  <c r="AB26" i="46"/>
  <c r="AA26" i="46"/>
  <c r="Z26" i="46"/>
  <c r="Y26" i="46"/>
  <c r="X26" i="46"/>
  <c r="W26" i="46"/>
  <c r="V26" i="46"/>
  <c r="U26" i="46"/>
  <c r="T26" i="46"/>
  <c r="S26" i="46"/>
  <c r="R26" i="46"/>
  <c r="Q26" i="46"/>
  <c r="P26" i="46"/>
  <c r="O26" i="46"/>
  <c r="N26" i="46"/>
  <c r="M26" i="46"/>
  <c r="L26" i="46"/>
  <c r="K26" i="46"/>
  <c r="J26" i="46"/>
  <c r="I26" i="46"/>
  <c r="H26" i="46"/>
  <c r="G26" i="46"/>
  <c r="F26" i="46"/>
  <c r="E26" i="46"/>
  <c r="AG21" i="46"/>
  <c r="X21" i="46"/>
  <c r="M21" i="46"/>
  <c r="L21" i="46"/>
  <c r="AK19" i="46"/>
  <c r="AK61" i="46" s="1"/>
  <c r="AJ19" i="46"/>
  <c r="AJ61" i="46" s="1"/>
  <c r="AI19" i="46"/>
  <c r="AG19" i="46"/>
  <c r="AG61" i="46" s="1"/>
  <c r="AF19" i="46"/>
  <c r="AF61" i="46" s="1"/>
  <c r="AD19" i="46"/>
  <c r="AD61" i="46" s="1"/>
  <c r="AC19" i="46"/>
  <c r="AC61" i="46" s="1"/>
  <c r="AB19" i="46"/>
  <c r="AB61" i="46" s="1"/>
  <c r="AA19" i="46"/>
  <c r="AA61" i="46" s="1"/>
  <c r="Z19" i="46"/>
  <c r="Z61" i="46" s="1"/>
  <c r="Y19" i="46"/>
  <c r="Y61" i="46" s="1"/>
  <c r="X19" i="46"/>
  <c r="X61" i="46" s="1"/>
  <c r="W19" i="46"/>
  <c r="W61" i="46" s="1"/>
  <c r="V19" i="46"/>
  <c r="V61" i="46" s="1"/>
  <c r="U19" i="46"/>
  <c r="U61" i="46" s="1"/>
  <c r="T19" i="46"/>
  <c r="T61" i="46" s="1"/>
  <c r="S19" i="46"/>
  <c r="S61" i="46" s="1"/>
  <c r="R19" i="46"/>
  <c r="R61" i="46" s="1"/>
  <c r="Q19" i="46"/>
  <c r="Q61" i="46" s="1"/>
  <c r="P19" i="46"/>
  <c r="P61" i="46" s="1"/>
  <c r="O19" i="46"/>
  <c r="O61" i="46" s="1"/>
  <c r="N19" i="46"/>
  <c r="N61" i="46" s="1"/>
  <c r="M19" i="46"/>
  <c r="M61" i="46" s="1"/>
  <c r="L19" i="46"/>
  <c r="L61" i="46" s="1"/>
  <c r="K19" i="46"/>
  <c r="K61" i="46" s="1"/>
  <c r="J19" i="46"/>
  <c r="J61" i="46" s="1"/>
  <c r="I19" i="46"/>
  <c r="I61" i="46" s="1"/>
  <c r="H19" i="46"/>
  <c r="H61" i="46" s="1"/>
  <c r="G19" i="46"/>
  <c r="G61" i="46" s="1"/>
  <c r="F19" i="46"/>
  <c r="F61" i="46" s="1"/>
  <c r="E19" i="46"/>
  <c r="E61" i="46" s="1"/>
  <c r="AK18" i="46"/>
  <c r="AJ18" i="46"/>
  <c r="AI18" i="46"/>
  <c r="AG18" i="46"/>
  <c r="AF18" i="46"/>
  <c r="AD18" i="46"/>
  <c r="AC18" i="46"/>
  <c r="AB18" i="46"/>
  <c r="AA18" i="46"/>
  <c r="Z18" i="46"/>
  <c r="Y18" i="46"/>
  <c r="X18" i="46"/>
  <c r="W18" i="46"/>
  <c r="V18" i="46"/>
  <c r="U18" i="46"/>
  <c r="T18" i="46"/>
  <c r="S18" i="46"/>
  <c r="R18" i="46"/>
  <c r="Q18" i="46"/>
  <c r="P18" i="46"/>
  <c r="O18" i="46"/>
  <c r="N18" i="46"/>
  <c r="M18" i="46"/>
  <c r="L18" i="46"/>
  <c r="K18" i="46"/>
  <c r="J18" i="46"/>
  <c r="I18" i="46"/>
  <c r="H18" i="46"/>
  <c r="G18" i="46"/>
  <c r="F18" i="46"/>
  <c r="E18" i="46"/>
  <c r="B15" i="46"/>
  <c r="B14" i="46"/>
  <c r="X31" i="46" s="1"/>
  <c r="B13" i="46"/>
  <c r="AI31" i="46" s="1"/>
  <c r="AI33" i="46" s="1"/>
  <c r="V8" i="46"/>
  <c r="V36" i="46" s="1"/>
  <c r="V37" i="46" s="1"/>
  <c r="AK3" i="46"/>
  <c r="AK60" i="46" s="1"/>
  <c r="AJ3" i="46"/>
  <c r="AJ60" i="46" s="1"/>
  <c r="AI3" i="46"/>
  <c r="AI60" i="46" s="1"/>
  <c r="AG3" i="46"/>
  <c r="AG60" i="46" s="1"/>
  <c r="AF3" i="46"/>
  <c r="AF60" i="46" s="1"/>
  <c r="AD3" i="46"/>
  <c r="AD60" i="46" s="1"/>
  <c r="AC3" i="46"/>
  <c r="AC60" i="46" s="1"/>
  <c r="AB3" i="46"/>
  <c r="AB60" i="46" s="1"/>
  <c r="AA3" i="46"/>
  <c r="AA60" i="46" s="1"/>
  <c r="Z3" i="46"/>
  <c r="Z60" i="46" s="1"/>
  <c r="Y3" i="46"/>
  <c r="Y60" i="46" s="1"/>
  <c r="X3" i="46"/>
  <c r="X60" i="46" s="1"/>
  <c r="W3" i="46"/>
  <c r="W60" i="46" s="1"/>
  <c r="V3" i="46"/>
  <c r="V60" i="46" s="1"/>
  <c r="U3" i="46"/>
  <c r="U60" i="46" s="1"/>
  <c r="T3" i="46"/>
  <c r="T60" i="46" s="1"/>
  <c r="S3" i="46"/>
  <c r="S60" i="46" s="1"/>
  <c r="R3" i="46"/>
  <c r="R60" i="46" s="1"/>
  <c r="Q3" i="46"/>
  <c r="Q60" i="46" s="1"/>
  <c r="P3" i="46"/>
  <c r="P60" i="46" s="1"/>
  <c r="O3" i="46"/>
  <c r="O60" i="46" s="1"/>
  <c r="N3" i="46"/>
  <c r="N60" i="46" s="1"/>
  <c r="M3" i="46"/>
  <c r="M60" i="46" s="1"/>
  <c r="L3" i="46"/>
  <c r="L60" i="46" s="1"/>
  <c r="K3" i="46"/>
  <c r="K60" i="46" s="1"/>
  <c r="J3" i="46"/>
  <c r="J60" i="46" s="1"/>
  <c r="I3" i="46"/>
  <c r="I60" i="46" s="1"/>
  <c r="H3" i="46"/>
  <c r="H60" i="46" s="1"/>
  <c r="G3" i="46"/>
  <c r="G60" i="46" s="1"/>
  <c r="F3" i="46"/>
  <c r="F60" i="46" s="1"/>
  <c r="E3" i="46"/>
  <c r="E60" i="46" s="1"/>
  <c r="AD144" i="45"/>
  <c r="R144" i="45"/>
  <c r="F144" i="45"/>
  <c r="Z143" i="45"/>
  <c r="Y143" i="45"/>
  <c r="N143" i="45"/>
  <c r="M143" i="45"/>
  <c r="AK140" i="45"/>
  <c r="W140" i="45"/>
  <c r="K140" i="45"/>
  <c r="AK137" i="45"/>
  <c r="AK143" i="45" s="1"/>
  <c r="AJ137" i="45"/>
  <c r="AJ143" i="45" s="1"/>
  <c r="AI137" i="45"/>
  <c r="AI143" i="45" s="1"/>
  <c r="AG137" i="45"/>
  <c r="AG143" i="45" s="1"/>
  <c r="AF137" i="45"/>
  <c r="AF143" i="45" s="1"/>
  <c r="AD137" i="45"/>
  <c r="AD143" i="45" s="1"/>
  <c r="AC137" i="45"/>
  <c r="AC144" i="45" s="1"/>
  <c r="AB137" i="45"/>
  <c r="AB144" i="45" s="1"/>
  <c r="AA137" i="45"/>
  <c r="AA144" i="45" s="1"/>
  <c r="Z137" i="45"/>
  <c r="Z144" i="45" s="1"/>
  <c r="Y137" i="45"/>
  <c r="Y144" i="45" s="1"/>
  <c r="X137" i="45"/>
  <c r="X143" i="45" s="1"/>
  <c r="W137" i="45"/>
  <c r="W143" i="45" s="1"/>
  <c r="V137" i="45"/>
  <c r="V143" i="45" s="1"/>
  <c r="U137" i="45"/>
  <c r="U143" i="45" s="1"/>
  <c r="T137" i="45"/>
  <c r="T143" i="45" s="1"/>
  <c r="S137" i="45"/>
  <c r="S143" i="45" s="1"/>
  <c r="R137" i="45"/>
  <c r="R143" i="45" s="1"/>
  <c r="Q137" i="45"/>
  <c r="Q144" i="45" s="1"/>
  <c r="P137" i="45"/>
  <c r="P144" i="45" s="1"/>
  <c r="O137" i="45"/>
  <c r="O144" i="45" s="1"/>
  <c r="N137" i="45"/>
  <c r="N144" i="45" s="1"/>
  <c r="M137" i="45"/>
  <c r="M144" i="45" s="1"/>
  <c r="L137" i="45"/>
  <c r="L143" i="45" s="1"/>
  <c r="K137" i="45"/>
  <c r="K143" i="45" s="1"/>
  <c r="J137" i="45"/>
  <c r="J143" i="45" s="1"/>
  <c r="I137" i="45"/>
  <c r="I143" i="45" s="1"/>
  <c r="H137" i="45"/>
  <c r="H143" i="45" s="1"/>
  <c r="G137" i="45"/>
  <c r="G143" i="45" s="1"/>
  <c r="F137" i="45"/>
  <c r="F143" i="45" s="1"/>
  <c r="E137" i="45"/>
  <c r="E144" i="45" s="1"/>
  <c r="AK136" i="45"/>
  <c r="AJ136" i="45"/>
  <c r="AI136" i="45"/>
  <c r="AG136" i="45"/>
  <c r="AF136" i="45"/>
  <c r="AD136" i="45"/>
  <c r="AC136" i="45"/>
  <c r="AB136" i="45"/>
  <c r="AA136" i="45"/>
  <c r="Z136" i="45"/>
  <c r="Y136" i="45"/>
  <c r="X136" i="45"/>
  <c r="W136" i="45"/>
  <c r="V136" i="45"/>
  <c r="U136" i="45"/>
  <c r="T136" i="45"/>
  <c r="S136" i="45"/>
  <c r="R136" i="45"/>
  <c r="Q136" i="45"/>
  <c r="P136" i="45"/>
  <c r="O136" i="45"/>
  <c r="N136" i="45"/>
  <c r="M136" i="45"/>
  <c r="L136" i="45"/>
  <c r="K136" i="45"/>
  <c r="J136" i="45"/>
  <c r="I136" i="45"/>
  <c r="H136" i="45"/>
  <c r="G136" i="45"/>
  <c r="F136" i="45"/>
  <c r="E136" i="45"/>
  <c r="D135" i="45"/>
  <c r="Q132" i="45"/>
  <c r="E132" i="45"/>
  <c r="AG130" i="45"/>
  <c r="AF130" i="45"/>
  <c r="T130" i="45"/>
  <c r="S130" i="45"/>
  <c r="H130" i="45"/>
  <c r="G130" i="45"/>
  <c r="AK128" i="45"/>
  <c r="AK129" i="45" s="1"/>
  <c r="AJ128" i="45"/>
  <c r="AJ129" i="45" s="1"/>
  <c r="AI128" i="45"/>
  <c r="AI129" i="45" s="1"/>
  <c r="AG128" i="45"/>
  <c r="AG129" i="45" s="1"/>
  <c r="AG131" i="45" s="1"/>
  <c r="AF128" i="45"/>
  <c r="AF129" i="45" s="1"/>
  <c r="AF131" i="45" s="1"/>
  <c r="AD128" i="45"/>
  <c r="AD130" i="45" s="1"/>
  <c r="AC128" i="45"/>
  <c r="AB128" i="45"/>
  <c r="AB130" i="45" s="1"/>
  <c r="AA128" i="45"/>
  <c r="Z128" i="45"/>
  <c r="Z130" i="45" s="1"/>
  <c r="Y128" i="45"/>
  <c r="X128" i="45"/>
  <c r="X130" i="45" s="1"/>
  <c r="W128" i="45"/>
  <c r="V128" i="45"/>
  <c r="U128" i="45"/>
  <c r="T128" i="45"/>
  <c r="S128" i="45"/>
  <c r="R128" i="45"/>
  <c r="R130" i="45" s="1"/>
  <c r="Q128" i="45"/>
  <c r="P128" i="45"/>
  <c r="P130" i="45" s="1"/>
  <c r="O128" i="45"/>
  <c r="N128" i="45"/>
  <c r="N130" i="45" s="1"/>
  <c r="M128" i="45"/>
  <c r="L128" i="45"/>
  <c r="L130" i="45" s="1"/>
  <c r="K128" i="45"/>
  <c r="J128" i="45"/>
  <c r="I128" i="45"/>
  <c r="I129" i="45" s="1"/>
  <c r="H128" i="45"/>
  <c r="G128" i="45"/>
  <c r="G129" i="45" s="1"/>
  <c r="G131" i="45" s="1"/>
  <c r="F128" i="45"/>
  <c r="F130" i="45" s="1"/>
  <c r="E128" i="45"/>
  <c r="AK127" i="45"/>
  <c r="AJ127" i="45"/>
  <c r="AI127" i="45"/>
  <c r="AG127" i="45"/>
  <c r="AF127" i="45"/>
  <c r="AD127" i="45"/>
  <c r="AB127" i="45"/>
  <c r="AB129" i="45" s="1"/>
  <c r="AA127" i="45"/>
  <c r="AA129" i="45" s="1"/>
  <c r="AA131" i="45" s="1"/>
  <c r="Z127" i="45"/>
  <c r="Z129" i="45" s="1"/>
  <c r="Y127" i="45"/>
  <c r="X127" i="45"/>
  <c r="X129" i="45" s="1"/>
  <c r="T127" i="45"/>
  <c r="S127" i="45"/>
  <c r="R127" i="45"/>
  <c r="R129" i="45" s="1"/>
  <c r="Q127" i="45"/>
  <c r="P127" i="45"/>
  <c r="P129" i="45" s="1"/>
  <c r="P131" i="45" s="1"/>
  <c r="O127" i="45"/>
  <c r="O129" i="45" s="1"/>
  <c r="O131" i="45" s="1"/>
  <c r="N127" i="45"/>
  <c r="N129" i="45" s="1"/>
  <c r="M127" i="45"/>
  <c r="L127" i="45"/>
  <c r="L129" i="45" s="1"/>
  <c r="K127" i="45"/>
  <c r="J127" i="45"/>
  <c r="I127" i="45"/>
  <c r="H127" i="45"/>
  <c r="G127" i="45"/>
  <c r="F127" i="45"/>
  <c r="F129" i="45" s="1"/>
  <c r="E127" i="45"/>
  <c r="AK126" i="45"/>
  <c r="AJ126" i="45"/>
  <c r="AI126" i="45"/>
  <c r="AG126" i="45"/>
  <c r="AF126" i="45"/>
  <c r="AD126" i="45"/>
  <c r="AC126" i="45"/>
  <c r="AC130" i="45" s="1"/>
  <c r="AB126" i="45"/>
  <c r="AA126" i="45"/>
  <c r="AA130" i="45" s="1"/>
  <c r="Z126" i="45"/>
  <c r="Y126" i="45"/>
  <c r="X126" i="45"/>
  <c r="W126" i="45"/>
  <c r="V126" i="45"/>
  <c r="U126" i="45"/>
  <c r="T126" i="45"/>
  <c r="S126" i="45"/>
  <c r="R126" i="45"/>
  <c r="Q126" i="45"/>
  <c r="Q130" i="45" s="1"/>
  <c r="P126" i="45"/>
  <c r="O126" i="45"/>
  <c r="O130" i="45" s="1"/>
  <c r="N126" i="45"/>
  <c r="M126" i="45"/>
  <c r="L126" i="45"/>
  <c r="K126" i="45"/>
  <c r="J126" i="45"/>
  <c r="I126" i="45"/>
  <c r="H126" i="45"/>
  <c r="G126" i="45"/>
  <c r="F126" i="45"/>
  <c r="E126" i="45"/>
  <c r="E130" i="45" s="1"/>
  <c r="AK125" i="45"/>
  <c r="AK132" i="45" s="1"/>
  <c r="AJ125" i="45"/>
  <c r="AJ132" i="45" s="1"/>
  <c r="AI125" i="45"/>
  <c r="AI132" i="45" s="1"/>
  <c r="AG125" i="45"/>
  <c r="AG132" i="45" s="1"/>
  <c r="AF125" i="45"/>
  <c r="AF132" i="45" s="1"/>
  <c r="AD125" i="45"/>
  <c r="AD132" i="45" s="1"/>
  <c r="AB125" i="45"/>
  <c r="AB132" i="45" s="1"/>
  <c r="AA125" i="45"/>
  <c r="AA132" i="45" s="1"/>
  <c r="Z125" i="45"/>
  <c r="Z132" i="45" s="1"/>
  <c r="Y125" i="45"/>
  <c r="Y132" i="45" s="1"/>
  <c r="X125" i="45"/>
  <c r="X132" i="45" s="1"/>
  <c r="T125" i="45"/>
  <c r="T132" i="45" s="1"/>
  <c r="S125" i="45"/>
  <c r="S132" i="45" s="1"/>
  <c r="R125" i="45"/>
  <c r="R132" i="45" s="1"/>
  <c r="Q125" i="45"/>
  <c r="P125" i="45"/>
  <c r="P132" i="45" s="1"/>
  <c r="O125" i="45"/>
  <c r="O132" i="45" s="1"/>
  <c r="N125" i="45"/>
  <c r="N132" i="45" s="1"/>
  <c r="M125" i="45"/>
  <c r="M132" i="45" s="1"/>
  <c r="L125" i="45"/>
  <c r="L132" i="45" s="1"/>
  <c r="K125" i="45"/>
  <c r="K132" i="45" s="1"/>
  <c r="J125" i="45"/>
  <c r="J132" i="45" s="1"/>
  <c r="I125" i="45"/>
  <c r="I132" i="45" s="1"/>
  <c r="H125" i="45"/>
  <c r="H132" i="45" s="1"/>
  <c r="G125" i="45"/>
  <c r="G132" i="45" s="1"/>
  <c r="F125" i="45"/>
  <c r="F132" i="45" s="1"/>
  <c r="E125" i="45"/>
  <c r="AK124" i="45"/>
  <c r="AJ124" i="45"/>
  <c r="AI124" i="45"/>
  <c r="AG124" i="45"/>
  <c r="AF124" i="45"/>
  <c r="AD124" i="45"/>
  <c r="AC124" i="45"/>
  <c r="AB124" i="45"/>
  <c r="AA124" i="45"/>
  <c r="Z124" i="45"/>
  <c r="Y124" i="45"/>
  <c r="X124" i="45"/>
  <c r="W124" i="45"/>
  <c r="V124" i="45"/>
  <c r="U124" i="45"/>
  <c r="T124" i="45"/>
  <c r="S124" i="45"/>
  <c r="R124" i="45"/>
  <c r="Q124" i="45"/>
  <c r="P124" i="45"/>
  <c r="O124" i="45"/>
  <c r="N124" i="45"/>
  <c r="M124" i="45"/>
  <c r="L124" i="45"/>
  <c r="K124" i="45"/>
  <c r="J124" i="45"/>
  <c r="I124" i="45"/>
  <c r="H124" i="45"/>
  <c r="G124" i="45"/>
  <c r="F124" i="45"/>
  <c r="E124" i="45"/>
  <c r="AI115" i="45"/>
  <c r="I115" i="45"/>
  <c r="AI114" i="45"/>
  <c r="AI99" i="45" s="1"/>
  <c r="AB114" i="45"/>
  <c r="AB115" i="45" s="1"/>
  <c r="AA114" i="45"/>
  <c r="AA115" i="45" s="1"/>
  <c r="Z114" i="45"/>
  <c r="Z115" i="45" s="1"/>
  <c r="P114" i="45"/>
  <c r="P115" i="45" s="1"/>
  <c r="O114" i="45"/>
  <c r="O115" i="45" s="1"/>
  <c r="N114" i="45"/>
  <c r="N115" i="45" s="1"/>
  <c r="I114" i="45"/>
  <c r="I99" i="45" s="1"/>
  <c r="AK110" i="45"/>
  <c r="AJ110" i="45"/>
  <c r="AI110" i="45"/>
  <c r="AG110" i="45"/>
  <c r="AF110" i="45"/>
  <c r="AD110" i="45"/>
  <c r="AC110" i="45"/>
  <c r="AB110" i="45"/>
  <c r="AA110" i="45"/>
  <c r="Z110" i="45"/>
  <c r="Y110" i="45"/>
  <c r="X110" i="45"/>
  <c r="W110" i="45"/>
  <c r="V110" i="45"/>
  <c r="U110" i="45"/>
  <c r="T110" i="45"/>
  <c r="S110" i="45"/>
  <c r="R110" i="45"/>
  <c r="Q110" i="45"/>
  <c r="P110" i="45"/>
  <c r="O110" i="45"/>
  <c r="N110" i="45"/>
  <c r="M110" i="45"/>
  <c r="L110" i="45"/>
  <c r="K110" i="45"/>
  <c r="J110" i="45"/>
  <c r="I110" i="45"/>
  <c r="H110" i="45"/>
  <c r="G110" i="45"/>
  <c r="F110" i="45"/>
  <c r="E110" i="45"/>
  <c r="AK108" i="45"/>
  <c r="AJ108" i="45"/>
  <c r="AI108" i="45"/>
  <c r="AG108" i="45"/>
  <c r="AF108" i="45"/>
  <c r="AD108" i="45"/>
  <c r="AC108" i="45"/>
  <c r="AB108" i="45"/>
  <c r="AA108" i="45"/>
  <c r="Z108" i="45"/>
  <c r="Y108" i="45"/>
  <c r="X108" i="45"/>
  <c r="W108" i="45"/>
  <c r="V108" i="45"/>
  <c r="U108" i="45"/>
  <c r="T108" i="45"/>
  <c r="S108" i="45"/>
  <c r="R108" i="45"/>
  <c r="Q108" i="45"/>
  <c r="P108" i="45"/>
  <c r="O108" i="45"/>
  <c r="N108" i="45"/>
  <c r="M108" i="45"/>
  <c r="L108" i="45"/>
  <c r="K108" i="45"/>
  <c r="J108" i="45"/>
  <c r="I108" i="45"/>
  <c r="H108" i="45"/>
  <c r="G108" i="45"/>
  <c r="F108" i="45"/>
  <c r="E108" i="45"/>
  <c r="AK107" i="45"/>
  <c r="AJ107" i="45"/>
  <c r="AI107" i="45"/>
  <c r="AG107" i="45"/>
  <c r="AF107" i="45"/>
  <c r="AD107" i="45"/>
  <c r="AB107" i="45"/>
  <c r="AA107" i="45"/>
  <c r="Z107" i="45"/>
  <c r="Y107" i="45"/>
  <c r="X107" i="45"/>
  <c r="T107" i="45"/>
  <c r="S107" i="45"/>
  <c r="R107" i="45"/>
  <c r="Q107" i="45"/>
  <c r="P107" i="45"/>
  <c r="O107" i="45"/>
  <c r="N107" i="45"/>
  <c r="M107" i="45"/>
  <c r="L107" i="45"/>
  <c r="K107" i="45"/>
  <c r="J107" i="45"/>
  <c r="I107" i="45"/>
  <c r="H107" i="45"/>
  <c r="G107" i="45"/>
  <c r="F107" i="45"/>
  <c r="E107" i="45"/>
  <c r="AK106" i="45"/>
  <c r="AJ106" i="45"/>
  <c r="AI106" i="45"/>
  <c r="AG106" i="45"/>
  <c r="AF106" i="45"/>
  <c r="AD106" i="45"/>
  <c r="AC106" i="45"/>
  <c r="AB106" i="45"/>
  <c r="AA106" i="45"/>
  <c r="Z106" i="45"/>
  <c r="Y106" i="45"/>
  <c r="X106" i="45"/>
  <c r="W106" i="45"/>
  <c r="V106" i="45"/>
  <c r="U106" i="45"/>
  <c r="T106" i="45"/>
  <c r="S106" i="45"/>
  <c r="R106" i="45"/>
  <c r="Q106" i="45"/>
  <c r="P106" i="45"/>
  <c r="O106" i="45"/>
  <c r="N106" i="45"/>
  <c r="M106" i="45"/>
  <c r="L106" i="45"/>
  <c r="K106" i="45"/>
  <c r="J106" i="45"/>
  <c r="I106" i="45"/>
  <c r="H106" i="45"/>
  <c r="G106" i="45"/>
  <c r="F106" i="45"/>
  <c r="E106" i="45"/>
  <c r="AK105" i="45"/>
  <c r="AK114" i="45" s="1"/>
  <c r="AJ105" i="45"/>
  <c r="AJ99" i="45" s="1"/>
  <c r="AI105" i="45"/>
  <c r="AG105" i="45"/>
  <c r="AG114" i="45" s="1"/>
  <c r="AG115" i="45" s="1"/>
  <c r="AF105" i="45"/>
  <c r="AF114" i="45" s="1"/>
  <c r="AD105" i="45"/>
  <c r="AD114" i="45" s="1"/>
  <c r="AC105" i="45"/>
  <c r="AC88" i="45" s="1"/>
  <c r="AB105" i="45"/>
  <c r="AA105" i="45"/>
  <c r="AA99" i="45" s="1"/>
  <c r="Z105" i="45"/>
  <c r="Y105" i="45"/>
  <c r="Y114" i="45" s="1"/>
  <c r="X105" i="45"/>
  <c r="X114" i="45" s="1"/>
  <c r="W105" i="45"/>
  <c r="V105" i="45"/>
  <c r="U105" i="45"/>
  <c r="T105" i="45"/>
  <c r="T114" i="45" s="1"/>
  <c r="T115" i="45" s="1"/>
  <c r="S105" i="45"/>
  <c r="S99" i="45" s="1"/>
  <c r="R105" i="45"/>
  <c r="R99" i="45" s="1"/>
  <c r="Q105" i="45"/>
  <c r="Q99" i="45" s="1"/>
  <c r="P105" i="45"/>
  <c r="O105" i="45"/>
  <c r="N105" i="45"/>
  <c r="M105" i="45"/>
  <c r="M114" i="45" s="1"/>
  <c r="L105" i="45"/>
  <c r="L114" i="45" s="1"/>
  <c r="K105" i="45"/>
  <c r="K114" i="45" s="1"/>
  <c r="J105" i="45"/>
  <c r="J114" i="45" s="1"/>
  <c r="I105" i="45"/>
  <c r="H105" i="45"/>
  <c r="H114" i="45" s="1"/>
  <c r="H115" i="45" s="1"/>
  <c r="G105" i="45"/>
  <c r="G99" i="45" s="1"/>
  <c r="F105" i="45"/>
  <c r="F114" i="45" s="1"/>
  <c r="E105" i="45"/>
  <c r="E114" i="45" s="1"/>
  <c r="AK104" i="45"/>
  <c r="AJ104" i="45"/>
  <c r="AI104" i="45"/>
  <c r="AG104" i="45"/>
  <c r="AF104" i="45"/>
  <c r="AD104" i="45"/>
  <c r="AC104" i="45"/>
  <c r="AB104" i="45"/>
  <c r="AA104" i="45"/>
  <c r="Z104" i="45"/>
  <c r="Y104" i="45"/>
  <c r="X104" i="45"/>
  <c r="W104" i="45"/>
  <c r="V104" i="45"/>
  <c r="U104" i="45"/>
  <c r="T104" i="45"/>
  <c r="S104" i="45"/>
  <c r="R104" i="45"/>
  <c r="Q104" i="45"/>
  <c r="P104" i="45"/>
  <c r="O104" i="45"/>
  <c r="N104" i="45"/>
  <c r="M104" i="45"/>
  <c r="L104" i="45"/>
  <c r="K104" i="45"/>
  <c r="J104" i="45"/>
  <c r="I104" i="45"/>
  <c r="H104" i="45"/>
  <c r="G104" i="45"/>
  <c r="F104" i="45"/>
  <c r="E104" i="45"/>
  <c r="AG99" i="45"/>
  <c r="AB99" i="45"/>
  <c r="T99" i="45"/>
  <c r="AK97" i="45"/>
  <c r="AJ97" i="45"/>
  <c r="AJ140" i="45" s="1"/>
  <c r="AI97" i="45"/>
  <c r="AI140" i="45" s="1"/>
  <c r="AG97" i="45"/>
  <c r="AG140" i="45" s="1"/>
  <c r="AF97" i="45"/>
  <c r="AF140" i="45" s="1"/>
  <c r="AD97" i="45"/>
  <c r="AD140" i="45" s="1"/>
  <c r="AC97" i="45"/>
  <c r="AC140" i="45" s="1"/>
  <c r="AB97" i="45"/>
  <c r="AB140" i="45" s="1"/>
  <c r="AA97" i="45"/>
  <c r="AA140" i="45" s="1"/>
  <c r="Z97" i="45"/>
  <c r="Z140" i="45" s="1"/>
  <c r="Y97" i="45"/>
  <c r="Y140" i="45" s="1"/>
  <c r="X97" i="45"/>
  <c r="X140" i="45" s="1"/>
  <c r="W97" i="45"/>
  <c r="V97" i="45"/>
  <c r="V140" i="45" s="1"/>
  <c r="U97" i="45"/>
  <c r="U140" i="45" s="1"/>
  <c r="T97" i="45"/>
  <c r="T140" i="45" s="1"/>
  <c r="S97" i="45"/>
  <c r="S140" i="45" s="1"/>
  <c r="R97" i="45"/>
  <c r="R140" i="45" s="1"/>
  <c r="Q97" i="45"/>
  <c r="Q140" i="45" s="1"/>
  <c r="P97" i="45"/>
  <c r="P140" i="45" s="1"/>
  <c r="O97" i="45"/>
  <c r="O140" i="45" s="1"/>
  <c r="N97" i="45"/>
  <c r="N140" i="45" s="1"/>
  <c r="M97" i="45"/>
  <c r="M140" i="45" s="1"/>
  <c r="L97" i="45"/>
  <c r="L140" i="45" s="1"/>
  <c r="K97" i="45"/>
  <c r="J97" i="45"/>
  <c r="J140" i="45" s="1"/>
  <c r="I97" i="45"/>
  <c r="I140" i="45" s="1"/>
  <c r="H97" i="45"/>
  <c r="H140" i="45" s="1"/>
  <c r="G97" i="45"/>
  <c r="G140" i="45" s="1"/>
  <c r="F97" i="45"/>
  <c r="F140" i="45" s="1"/>
  <c r="E97" i="45"/>
  <c r="E140" i="45" s="1"/>
  <c r="AK96" i="45"/>
  <c r="AJ96" i="45"/>
  <c r="AI96" i="45"/>
  <c r="AG96" i="45"/>
  <c r="AF96" i="45"/>
  <c r="AD96" i="45"/>
  <c r="AC96" i="45"/>
  <c r="AB96" i="45"/>
  <c r="AA96" i="45"/>
  <c r="Z96" i="45"/>
  <c r="Y96" i="45"/>
  <c r="X96" i="45"/>
  <c r="W96" i="45"/>
  <c r="V96" i="45"/>
  <c r="U96" i="45"/>
  <c r="T96" i="45"/>
  <c r="S96" i="45"/>
  <c r="R96" i="45"/>
  <c r="Q96" i="45"/>
  <c r="P96" i="45"/>
  <c r="O96" i="45"/>
  <c r="N96" i="45"/>
  <c r="M96" i="45"/>
  <c r="L96" i="45"/>
  <c r="K96" i="45"/>
  <c r="J96" i="45"/>
  <c r="I96" i="45"/>
  <c r="H96" i="45"/>
  <c r="G96" i="45"/>
  <c r="F96" i="45"/>
  <c r="E96" i="45"/>
  <c r="B93" i="45"/>
  <c r="B92" i="45"/>
  <c r="B91" i="45"/>
  <c r="Y109" i="45" s="1"/>
  <c r="Y111" i="45" s="1"/>
  <c r="Y112" i="45" s="1"/>
  <c r="W88" i="45"/>
  <c r="W107" i="45" s="1"/>
  <c r="V88" i="45"/>
  <c r="U88" i="45"/>
  <c r="W86" i="45"/>
  <c r="W114" i="45" s="1"/>
  <c r="W115" i="45" s="1"/>
  <c r="V86" i="45"/>
  <c r="V99" i="45" s="1"/>
  <c r="U86" i="45"/>
  <c r="U114" i="45" s="1"/>
  <c r="AK81" i="45"/>
  <c r="AK139" i="45" s="1"/>
  <c r="AJ81" i="45"/>
  <c r="AJ139" i="45" s="1"/>
  <c r="AI81" i="45"/>
  <c r="AI139" i="45" s="1"/>
  <c r="AG81" i="45"/>
  <c r="AG139" i="45" s="1"/>
  <c r="AF81" i="45"/>
  <c r="AF139" i="45" s="1"/>
  <c r="AD81" i="45"/>
  <c r="AD139" i="45" s="1"/>
  <c r="AC81" i="45"/>
  <c r="AC139" i="45" s="1"/>
  <c r="AB81" i="45"/>
  <c r="AB139" i="45" s="1"/>
  <c r="AA81" i="45"/>
  <c r="AA139" i="45" s="1"/>
  <c r="Z81" i="45"/>
  <c r="Z139" i="45" s="1"/>
  <c r="Y81" i="45"/>
  <c r="Y139" i="45" s="1"/>
  <c r="X81" i="45"/>
  <c r="X139" i="45" s="1"/>
  <c r="W81" i="45"/>
  <c r="W139" i="45" s="1"/>
  <c r="V81" i="45"/>
  <c r="V139" i="45" s="1"/>
  <c r="U81" i="45"/>
  <c r="U139" i="45" s="1"/>
  <c r="T81" i="45"/>
  <c r="T139" i="45" s="1"/>
  <c r="S81" i="45"/>
  <c r="S139" i="45" s="1"/>
  <c r="R81" i="45"/>
  <c r="R139" i="45" s="1"/>
  <c r="Q81" i="45"/>
  <c r="Q139" i="45" s="1"/>
  <c r="P81" i="45"/>
  <c r="P139" i="45" s="1"/>
  <c r="O81" i="45"/>
  <c r="O139" i="45" s="1"/>
  <c r="N81" i="45"/>
  <c r="N139" i="45" s="1"/>
  <c r="M81" i="45"/>
  <c r="M139" i="45" s="1"/>
  <c r="L81" i="45"/>
  <c r="L139" i="45" s="1"/>
  <c r="K81" i="45"/>
  <c r="K139" i="45" s="1"/>
  <c r="J81" i="45"/>
  <c r="J139" i="45" s="1"/>
  <c r="I81" i="45"/>
  <c r="I139" i="45" s="1"/>
  <c r="H81" i="45"/>
  <c r="H139" i="45" s="1"/>
  <c r="G81" i="45"/>
  <c r="G139" i="45" s="1"/>
  <c r="F81" i="45"/>
  <c r="F139" i="45" s="1"/>
  <c r="E81" i="45"/>
  <c r="E139" i="45" s="1"/>
  <c r="B80" i="45"/>
  <c r="AK58" i="45"/>
  <c r="AJ58" i="45"/>
  <c r="AJ45" i="45" s="1"/>
  <c r="AI58" i="45"/>
  <c r="AG58" i="45"/>
  <c r="AF58" i="45"/>
  <c r="AD58" i="45"/>
  <c r="AC58" i="45"/>
  <c r="AB58" i="45"/>
  <c r="AA58" i="45"/>
  <c r="Z58" i="45"/>
  <c r="Y58" i="45"/>
  <c r="Y64" i="45" s="1"/>
  <c r="X58" i="45"/>
  <c r="X64" i="45" s="1"/>
  <c r="W58" i="45"/>
  <c r="V58" i="45"/>
  <c r="V45" i="45" s="1"/>
  <c r="U58" i="45"/>
  <c r="T58" i="45"/>
  <c r="S58" i="45"/>
  <c r="R58" i="45"/>
  <c r="Q58" i="45"/>
  <c r="P58" i="45"/>
  <c r="O58" i="45"/>
  <c r="N58" i="45"/>
  <c r="M58" i="45"/>
  <c r="M64" i="45" s="1"/>
  <c r="L58" i="45"/>
  <c r="L64" i="45" s="1"/>
  <c r="K58" i="45"/>
  <c r="J58" i="45"/>
  <c r="J45" i="45" s="1"/>
  <c r="I58" i="45"/>
  <c r="H58" i="45"/>
  <c r="G58" i="45"/>
  <c r="F58" i="45"/>
  <c r="E58" i="45"/>
  <c r="AK57" i="45"/>
  <c r="AJ57" i="45"/>
  <c r="AI57" i="45"/>
  <c r="AG57" i="45"/>
  <c r="AF57" i="45"/>
  <c r="AD57" i="45"/>
  <c r="AC57" i="45"/>
  <c r="AB57" i="45"/>
  <c r="AA57" i="45"/>
  <c r="Z57" i="45"/>
  <c r="Y57" i="45"/>
  <c r="X57" i="45"/>
  <c r="W57" i="45"/>
  <c r="V57" i="45"/>
  <c r="U57" i="45"/>
  <c r="T57" i="45"/>
  <c r="S57" i="45"/>
  <c r="R57" i="45"/>
  <c r="Q57" i="45"/>
  <c r="P57" i="45"/>
  <c r="O57" i="45"/>
  <c r="N57" i="45"/>
  <c r="M57" i="45"/>
  <c r="L57" i="45"/>
  <c r="K57" i="45"/>
  <c r="J57" i="45"/>
  <c r="I57" i="45"/>
  <c r="H57" i="45"/>
  <c r="G57" i="45"/>
  <c r="F57" i="45"/>
  <c r="E57" i="45"/>
  <c r="D57" i="45"/>
  <c r="D56" i="45"/>
  <c r="AJ53" i="45"/>
  <c r="AI53" i="45"/>
  <c r="AA53" i="45"/>
  <c r="E53" i="45"/>
  <c r="AG51" i="45"/>
  <c r="AD51" i="45"/>
  <c r="T51" i="45"/>
  <c r="N51" i="45"/>
  <c r="I50" i="45"/>
  <c r="AK49" i="45"/>
  <c r="AK51" i="45" s="1"/>
  <c r="AJ49" i="45"/>
  <c r="AJ51" i="45" s="1"/>
  <c r="AI49" i="45"/>
  <c r="AI51" i="45" s="1"/>
  <c r="AG49" i="45"/>
  <c r="AG50" i="45" s="1"/>
  <c r="AG52" i="45" s="1"/>
  <c r="AF49" i="45"/>
  <c r="AF50" i="45" s="1"/>
  <c r="AD49" i="45"/>
  <c r="AD50" i="45" s="1"/>
  <c r="AC49" i="45"/>
  <c r="AB49" i="45"/>
  <c r="AA49" i="45"/>
  <c r="Z49" i="45"/>
  <c r="Z51" i="45" s="1"/>
  <c r="Y49" i="45"/>
  <c r="X49" i="45"/>
  <c r="X51" i="45" s="1"/>
  <c r="W49" i="45"/>
  <c r="W51" i="45" s="1"/>
  <c r="V49" i="45"/>
  <c r="U49" i="45"/>
  <c r="T49" i="45"/>
  <c r="T50" i="45" s="1"/>
  <c r="T52" i="45" s="1"/>
  <c r="S49" i="45"/>
  <c r="R49" i="45"/>
  <c r="Q49" i="45"/>
  <c r="P49" i="45"/>
  <c r="O49" i="45"/>
  <c r="N49" i="45"/>
  <c r="M49" i="45"/>
  <c r="L49" i="45"/>
  <c r="L51" i="45" s="1"/>
  <c r="K49" i="45"/>
  <c r="K51" i="45" s="1"/>
  <c r="J49" i="45"/>
  <c r="J51" i="45" s="1"/>
  <c r="I49" i="45"/>
  <c r="I51" i="45" s="1"/>
  <c r="H49" i="45"/>
  <c r="H51" i="45" s="1"/>
  <c r="G49" i="45"/>
  <c r="G50" i="45" s="1"/>
  <c r="F49" i="45"/>
  <c r="F50" i="45" s="1"/>
  <c r="E49" i="45"/>
  <c r="E51" i="45" s="1"/>
  <c r="AK48" i="45"/>
  <c r="AJ48" i="45"/>
  <c r="AI48" i="45"/>
  <c r="AG48" i="45"/>
  <c r="AF48" i="45"/>
  <c r="AD48" i="45"/>
  <c r="AB48" i="45"/>
  <c r="AA48" i="45"/>
  <c r="Z48" i="45"/>
  <c r="Y48" i="45"/>
  <c r="Y50" i="45" s="1"/>
  <c r="X48" i="45"/>
  <c r="X50" i="45" s="1"/>
  <c r="W48" i="45"/>
  <c r="T48" i="45"/>
  <c r="S48" i="45"/>
  <c r="R48" i="45"/>
  <c r="Q48" i="45"/>
  <c r="P48" i="45"/>
  <c r="O48" i="45"/>
  <c r="N48" i="45"/>
  <c r="M48" i="45"/>
  <c r="M50" i="45" s="1"/>
  <c r="L48" i="45"/>
  <c r="K48" i="45"/>
  <c r="J48" i="45"/>
  <c r="I48" i="45"/>
  <c r="H48" i="45"/>
  <c r="G48" i="45"/>
  <c r="F48" i="45"/>
  <c r="E48" i="45"/>
  <c r="AK47" i="45"/>
  <c r="AJ47" i="45"/>
  <c r="AI47" i="45"/>
  <c r="AG47" i="45"/>
  <c r="AF47" i="45"/>
  <c r="AD47" i="45"/>
  <c r="AB47" i="45"/>
  <c r="AA47" i="45"/>
  <c r="Z47" i="45"/>
  <c r="Y47" i="45"/>
  <c r="X47" i="45"/>
  <c r="W47" i="45"/>
  <c r="T47" i="45"/>
  <c r="S47" i="45"/>
  <c r="R47" i="45"/>
  <c r="Q47" i="45"/>
  <c r="P47" i="45"/>
  <c r="O47" i="45"/>
  <c r="N47" i="45"/>
  <c r="M47" i="45"/>
  <c r="L47" i="45"/>
  <c r="K47" i="45"/>
  <c r="J47" i="45"/>
  <c r="I47" i="45"/>
  <c r="H47" i="45"/>
  <c r="G47" i="45"/>
  <c r="F47" i="45"/>
  <c r="E47" i="45"/>
  <c r="AK46" i="45"/>
  <c r="AK53" i="45" s="1"/>
  <c r="AJ46" i="45"/>
  <c r="AI46" i="45"/>
  <c r="AG46" i="45"/>
  <c r="AG53" i="45" s="1"/>
  <c r="AF46" i="45"/>
  <c r="AF53" i="45" s="1"/>
  <c r="AD46" i="45"/>
  <c r="AD53" i="45" s="1"/>
  <c r="AB46" i="45"/>
  <c r="AB53" i="45" s="1"/>
  <c r="AA46" i="45"/>
  <c r="Z46" i="45"/>
  <c r="Z53" i="45" s="1"/>
  <c r="Y46" i="45"/>
  <c r="Y53" i="45" s="1"/>
  <c r="X46" i="45"/>
  <c r="X53" i="45" s="1"/>
  <c r="W46" i="45"/>
  <c r="W53" i="45" s="1"/>
  <c r="T46" i="45"/>
  <c r="T53" i="45" s="1"/>
  <c r="S46" i="45"/>
  <c r="S53" i="45" s="1"/>
  <c r="R46" i="45"/>
  <c r="R53" i="45" s="1"/>
  <c r="Q46" i="45"/>
  <c r="Q53" i="45" s="1"/>
  <c r="P46" i="45"/>
  <c r="P53" i="45" s="1"/>
  <c r="O46" i="45"/>
  <c r="O53" i="45" s="1"/>
  <c r="N46" i="45"/>
  <c r="N53" i="45" s="1"/>
  <c r="M46" i="45"/>
  <c r="M53" i="45" s="1"/>
  <c r="L46" i="45"/>
  <c r="L53" i="45" s="1"/>
  <c r="K46" i="45"/>
  <c r="K53" i="45" s="1"/>
  <c r="J46" i="45"/>
  <c r="J53" i="45" s="1"/>
  <c r="I46" i="45"/>
  <c r="I53" i="45" s="1"/>
  <c r="H46" i="45"/>
  <c r="H53" i="45" s="1"/>
  <c r="G46" i="45"/>
  <c r="G53" i="45" s="1"/>
  <c r="F46" i="45"/>
  <c r="F53" i="45" s="1"/>
  <c r="E46" i="45"/>
  <c r="AK45" i="45"/>
  <c r="AI45" i="45"/>
  <c r="AG45" i="45"/>
  <c r="AD45" i="45"/>
  <c r="AA45" i="45"/>
  <c r="Z45" i="45"/>
  <c r="Y45" i="45"/>
  <c r="X45" i="45"/>
  <c r="W45" i="45"/>
  <c r="U45" i="45"/>
  <c r="T45" i="45"/>
  <c r="R45" i="45"/>
  <c r="O45" i="45"/>
  <c r="N45" i="45"/>
  <c r="M45" i="45"/>
  <c r="L45" i="45"/>
  <c r="K45" i="45"/>
  <c r="I45" i="45"/>
  <c r="H45" i="45"/>
  <c r="F45" i="45"/>
  <c r="AA36" i="45"/>
  <c r="AA37" i="45" s="1"/>
  <c r="Q36" i="45"/>
  <c r="Q37" i="45" s="1"/>
  <c r="AK32" i="45"/>
  <c r="AJ32" i="45"/>
  <c r="AI32" i="45"/>
  <c r="AG32" i="45"/>
  <c r="AF32" i="45"/>
  <c r="AD32" i="45"/>
  <c r="AB32" i="45"/>
  <c r="AA32" i="45"/>
  <c r="Z32" i="45"/>
  <c r="Y32" i="45"/>
  <c r="X32" i="45"/>
  <c r="W32" i="45"/>
  <c r="T32" i="45"/>
  <c r="S32" i="45"/>
  <c r="R32" i="45"/>
  <c r="Q32" i="45"/>
  <c r="P32" i="45"/>
  <c r="O32" i="45"/>
  <c r="N32" i="45"/>
  <c r="M32" i="45"/>
  <c r="L32" i="45"/>
  <c r="K32" i="45"/>
  <c r="J32" i="45"/>
  <c r="I32" i="45"/>
  <c r="H32" i="45"/>
  <c r="G32" i="45"/>
  <c r="F32" i="45"/>
  <c r="E32" i="45"/>
  <c r="AK30" i="45"/>
  <c r="AJ30" i="45"/>
  <c r="AI30" i="45"/>
  <c r="AG30" i="45"/>
  <c r="AF30" i="45"/>
  <c r="AD30" i="45"/>
  <c r="AC30" i="45"/>
  <c r="AB30" i="45"/>
  <c r="AA30" i="45"/>
  <c r="Z30" i="45"/>
  <c r="Y30" i="45"/>
  <c r="X30" i="45"/>
  <c r="W30" i="45"/>
  <c r="V30" i="45"/>
  <c r="U30" i="45"/>
  <c r="T30" i="45"/>
  <c r="S30" i="45"/>
  <c r="R30" i="45"/>
  <c r="Q30" i="45"/>
  <c r="P30" i="45"/>
  <c r="O30" i="45"/>
  <c r="N30" i="45"/>
  <c r="M30" i="45"/>
  <c r="L30" i="45"/>
  <c r="K30" i="45"/>
  <c r="J30" i="45"/>
  <c r="I30" i="45"/>
  <c r="H30" i="45"/>
  <c r="G30" i="45"/>
  <c r="F30" i="45"/>
  <c r="E30" i="45"/>
  <c r="AK29" i="45"/>
  <c r="AJ29" i="45"/>
  <c r="AI29" i="45"/>
  <c r="AG29" i="45"/>
  <c r="AF29" i="45"/>
  <c r="AD29" i="45"/>
  <c r="AB29" i="45"/>
  <c r="AA29" i="45"/>
  <c r="Z29" i="45"/>
  <c r="Y29" i="45"/>
  <c r="X29" i="45"/>
  <c r="W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AK28" i="45"/>
  <c r="AJ28" i="45"/>
  <c r="AI28" i="45"/>
  <c r="AG28" i="45"/>
  <c r="AF28" i="45"/>
  <c r="AD28" i="45"/>
  <c r="AC28" i="45"/>
  <c r="AB28" i="45"/>
  <c r="AA28" i="45"/>
  <c r="Z28" i="45"/>
  <c r="Y28" i="45"/>
  <c r="X28" i="45"/>
  <c r="W28" i="45"/>
  <c r="V28" i="45"/>
  <c r="U28" i="45"/>
  <c r="T28" i="45"/>
  <c r="S28" i="45"/>
  <c r="R28" i="45"/>
  <c r="Q28" i="45"/>
  <c r="P28" i="45"/>
  <c r="O28" i="45"/>
  <c r="N28" i="45"/>
  <c r="M28" i="45"/>
  <c r="L28" i="45"/>
  <c r="K28" i="45"/>
  <c r="J28" i="45"/>
  <c r="I28" i="45"/>
  <c r="H28" i="45"/>
  <c r="G28" i="45"/>
  <c r="F28" i="45"/>
  <c r="E28" i="45"/>
  <c r="AK27" i="45"/>
  <c r="AK36" i="45" s="1"/>
  <c r="AK37" i="45" s="1"/>
  <c r="AJ27" i="45"/>
  <c r="AJ36" i="45" s="1"/>
  <c r="AJ37" i="45" s="1"/>
  <c r="AI27" i="45"/>
  <c r="AI36" i="45" s="1"/>
  <c r="AI37" i="45" s="1"/>
  <c r="AG27" i="45"/>
  <c r="AG36" i="45" s="1"/>
  <c r="AG37" i="45" s="1"/>
  <c r="AF27" i="45"/>
  <c r="AF36" i="45" s="1"/>
  <c r="AD27" i="45"/>
  <c r="AD36" i="45" s="1"/>
  <c r="AD37" i="45" s="1"/>
  <c r="AC27" i="45"/>
  <c r="AB27" i="45"/>
  <c r="AB21" i="45" s="1"/>
  <c r="AA27" i="45"/>
  <c r="Z27" i="45"/>
  <c r="Z36" i="45" s="1"/>
  <c r="Z37" i="45" s="1"/>
  <c r="Y27" i="45"/>
  <c r="Y21" i="45" s="1"/>
  <c r="X27" i="45"/>
  <c r="X36" i="45" s="1"/>
  <c r="X37" i="45" s="1"/>
  <c r="W27" i="45"/>
  <c r="W36" i="45" s="1"/>
  <c r="W37" i="45" s="1"/>
  <c r="V27" i="45"/>
  <c r="V10" i="45" s="1"/>
  <c r="V48" i="45" s="1"/>
  <c r="U27" i="45"/>
  <c r="U10" i="45" s="1"/>
  <c r="U48" i="45" s="1"/>
  <c r="U50" i="45" s="1"/>
  <c r="T27" i="45"/>
  <c r="T36" i="45" s="1"/>
  <c r="T37" i="45" s="1"/>
  <c r="S27" i="45"/>
  <c r="S36" i="45" s="1"/>
  <c r="S37" i="45" s="1"/>
  <c r="R27" i="45"/>
  <c r="R36" i="45" s="1"/>
  <c r="R37" i="45" s="1"/>
  <c r="Q27" i="45"/>
  <c r="Q21" i="45" s="1"/>
  <c r="P27" i="45"/>
  <c r="P21" i="45" s="1"/>
  <c r="O27" i="45"/>
  <c r="O36" i="45" s="1"/>
  <c r="O37" i="45" s="1"/>
  <c r="N27" i="45"/>
  <c r="N36" i="45" s="1"/>
  <c r="N37" i="45" s="1"/>
  <c r="M27" i="45"/>
  <c r="M21" i="45" s="1"/>
  <c r="L27" i="45"/>
  <c r="L36" i="45" s="1"/>
  <c r="L37" i="45" s="1"/>
  <c r="K27" i="45"/>
  <c r="K21" i="45" s="1"/>
  <c r="J27" i="45"/>
  <c r="J21" i="45" s="1"/>
  <c r="I27" i="45"/>
  <c r="I21" i="45" s="1"/>
  <c r="H27" i="45"/>
  <c r="H36" i="45" s="1"/>
  <c r="H37" i="45" s="1"/>
  <c r="G27" i="45"/>
  <c r="G36" i="45" s="1"/>
  <c r="G37" i="45" s="1"/>
  <c r="F27" i="45"/>
  <c r="F36" i="45" s="1"/>
  <c r="E27" i="45"/>
  <c r="E36" i="45" s="1"/>
  <c r="E21" i="45" s="1"/>
  <c r="AK26" i="45"/>
  <c r="AJ26" i="45"/>
  <c r="AI26" i="45"/>
  <c r="AG26" i="45"/>
  <c r="AF26" i="45"/>
  <c r="AD26" i="45"/>
  <c r="AC26" i="45"/>
  <c r="AB26" i="45"/>
  <c r="AA26" i="45"/>
  <c r="Z26" i="45"/>
  <c r="Y26" i="45"/>
  <c r="X26" i="45"/>
  <c r="W26" i="45"/>
  <c r="V26" i="45"/>
  <c r="U26" i="45"/>
  <c r="T26" i="45"/>
  <c r="S26" i="45"/>
  <c r="R26" i="45"/>
  <c r="Q26" i="45"/>
  <c r="P26" i="45"/>
  <c r="O26" i="45"/>
  <c r="N26" i="45"/>
  <c r="M26" i="45"/>
  <c r="L26" i="45"/>
  <c r="K26" i="45"/>
  <c r="J26" i="45"/>
  <c r="I26" i="45"/>
  <c r="H26" i="45"/>
  <c r="G26" i="45"/>
  <c r="F26" i="45"/>
  <c r="E26" i="45"/>
  <c r="AJ21" i="45"/>
  <c r="AI21" i="45"/>
  <c r="AA21" i="45"/>
  <c r="O21" i="45"/>
  <c r="L21" i="45"/>
  <c r="AK19" i="45"/>
  <c r="AK61" i="45" s="1"/>
  <c r="AJ19" i="45"/>
  <c r="AJ61" i="45" s="1"/>
  <c r="AI19" i="45"/>
  <c r="AI61" i="45" s="1"/>
  <c r="AG19" i="45"/>
  <c r="AG61" i="45" s="1"/>
  <c r="AF19" i="45"/>
  <c r="AF61" i="45" s="1"/>
  <c r="AD19" i="45"/>
  <c r="AD61" i="45" s="1"/>
  <c r="AC19" i="45"/>
  <c r="AC61" i="45" s="1"/>
  <c r="AB19" i="45"/>
  <c r="AB61" i="45" s="1"/>
  <c r="AA19" i="45"/>
  <c r="AA61" i="45" s="1"/>
  <c r="Z19" i="45"/>
  <c r="Z61" i="45" s="1"/>
  <c r="Y19" i="45"/>
  <c r="Y61" i="45" s="1"/>
  <c r="X19" i="45"/>
  <c r="X61" i="45" s="1"/>
  <c r="W19" i="45"/>
  <c r="W61" i="45" s="1"/>
  <c r="V19" i="45"/>
  <c r="V61" i="45" s="1"/>
  <c r="U19" i="45"/>
  <c r="U61" i="45" s="1"/>
  <c r="T19" i="45"/>
  <c r="T61" i="45" s="1"/>
  <c r="S19" i="45"/>
  <c r="S61" i="45" s="1"/>
  <c r="R19" i="45"/>
  <c r="R61" i="45" s="1"/>
  <c r="Q19" i="45"/>
  <c r="Q61" i="45" s="1"/>
  <c r="P19" i="45"/>
  <c r="P61" i="45" s="1"/>
  <c r="O19" i="45"/>
  <c r="O61" i="45" s="1"/>
  <c r="N19" i="45"/>
  <c r="N61" i="45" s="1"/>
  <c r="M19" i="45"/>
  <c r="M61" i="45" s="1"/>
  <c r="L19" i="45"/>
  <c r="L61" i="45" s="1"/>
  <c r="K19" i="45"/>
  <c r="K61" i="45" s="1"/>
  <c r="J19" i="45"/>
  <c r="J61" i="45" s="1"/>
  <c r="I19" i="45"/>
  <c r="I61" i="45" s="1"/>
  <c r="H19" i="45"/>
  <c r="H61" i="45" s="1"/>
  <c r="G19" i="45"/>
  <c r="G61" i="45" s="1"/>
  <c r="F19" i="45"/>
  <c r="F61" i="45" s="1"/>
  <c r="E19" i="45"/>
  <c r="E61" i="45" s="1"/>
  <c r="AK18" i="45"/>
  <c r="AJ18" i="45"/>
  <c r="AI18" i="45"/>
  <c r="AG18" i="45"/>
  <c r="AF18" i="45"/>
  <c r="AD18" i="45"/>
  <c r="AC18" i="45"/>
  <c r="AB18" i="45"/>
  <c r="AA18" i="45"/>
  <c r="Z18" i="45"/>
  <c r="Y18" i="45"/>
  <c r="X18" i="45"/>
  <c r="W18" i="45"/>
  <c r="V18" i="45"/>
  <c r="U18" i="45"/>
  <c r="T18" i="45"/>
  <c r="S18" i="45"/>
  <c r="R18" i="45"/>
  <c r="Q18" i="45"/>
  <c r="P18" i="45"/>
  <c r="O18" i="45"/>
  <c r="N18" i="45"/>
  <c r="M18" i="45"/>
  <c r="L18" i="45"/>
  <c r="K18" i="45"/>
  <c r="J18" i="45"/>
  <c r="I18" i="45"/>
  <c r="H18" i="45"/>
  <c r="G18" i="45"/>
  <c r="F18" i="45"/>
  <c r="E18" i="45"/>
  <c r="B15" i="45"/>
  <c r="B14" i="45"/>
  <c r="B13" i="45"/>
  <c r="AG31" i="45" s="1"/>
  <c r="AG33" i="45" s="1"/>
  <c r="AC10" i="45"/>
  <c r="AC48" i="45" s="1"/>
  <c r="AC9" i="45"/>
  <c r="AC47" i="45" s="1"/>
  <c r="V9" i="45"/>
  <c r="V32" i="45" s="1"/>
  <c r="AC8" i="45"/>
  <c r="AC21" i="45" s="1"/>
  <c r="AK3" i="45"/>
  <c r="AK60" i="45" s="1"/>
  <c r="AJ3" i="45"/>
  <c r="AJ60" i="45" s="1"/>
  <c r="AI3" i="45"/>
  <c r="AI60" i="45" s="1"/>
  <c r="AG3" i="45"/>
  <c r="AG60" i="45" s="1"/>
  <c r="AF3" i="45"/>
  <c r="AF60" i="45" s="1"/>
  <c r="AD3" i="45"/>
  <c r="AD60" i="45" s="1"/>
  <c r="AC3" i="45"/>
  <c r="AC60" i="45" s="1"/>
  <c r="AB3" i="45"/>
  <c r="AB60" i="45" s="1"/>
  <c r="AA3" i="45"/>
  <c r="AA60" i="45" s="1"/>
  <c r="Z3" i="45"/>
  <c r="Z60" i="45" s="1"/>
  <c r="Y3" i="45"/>
  <c r="Y60" i="45" s="1"/>
  <c r="X3" i="45"/>
  <c r="X60" i="45" s="1"/>
  <c r="W3" i="45"/>
  <c r="W60" i="45" s="1"/>
  <c r="V3" i="45"/>
  <c r="V60" i="45" s="1"/>
  <c r="U3" i="45"/>
  <c r="U60" i="45" s="1"/>
  <c r="T3" i="45"/>
  <c r="T60" i="45" s="1"/>
  <c r="S3" i="45"/>
  <c r="S60" i="45" s="1"/>
  <c r="R3" i="45"/>
  <c r="R60" i="45" s="1"/>
  <c r="Q3" i="45"/>
  <c r="Q60" i="45" s="1"/>
  <c r="P3" i="45"/>
  <c r="P60" i="45" s="1"/>
  <c r="O3" i="45"/>
  <c r="O60" i="45" s="1"/>
  <c r="N3" i="45"/>
  <c r="N60" i="45" s="1"/>
  <c r="M3" i="45"/>
  <c r="M60" i="45" s="1"/>
  <c r="L3" i="45"/>
  <c r="L60" i="45" s="1"/>
  <c r="K3" i="45"/>
  <c r="K60" i="45" s="1"/>
  <c r="J3" i="45"/>
  <c r="J60" i="45" s="1"/>
  <c r="I3" i="45"/>
  <c r="I60" i="45" s="1"/>
  <c r="H3" i="45"/>
  <c r="H60" i="45" s="1"/>
  <c r="G3" i="45"/>
  <c r="G60" i="45" s="1"/>
  <c r="F3" i="45"/>
  <c r="F60" i="45" s="1"/>
  <c r="E3" i="45"/>
  <c r="E60" i="45" s="1"/>
  <c r="AK137" i="44"/>
  <c r="AK143" i="44" s="1"/>
  <c r="AJ137" i="44"/>
  <c r="AJ143" i="44" s="1"/>
  <c r="AI137" i="44"/>
  <c r="AI143" i="44" s="1"/>
  <c r="AG137" i="44"/>
  <c r="AG143" i="44" s="1"/>
  <c r="AF137" i="44"/>
  <c r="AF143" i="44" s="1"/>
  <c r="AD137" i="44"/>
  <c r="AD144" i="44" s="1"/>
  <c r="AC137" i="44"/>
  <c r="AC144" i="44" s="1"/>
  <c r="AB137" i="44"/>
  <c r="AB144" i="44" s="1"/>
  <c r="AA137" i="44"/>
  <c r="AA144" i="44" s="1"/>
  <c r="Z137" i="44"/>
  <c r="Z144" i="44" s="1"/>
  <c r="Y137" i="44"/>
  <c r="Y143" i="44" s="1"/>
  <c r="X137" i="44"/>
  <c r="X143" i="44" s="1"/>
  <c r="W137" i="44"/>
  <c r="W143" i="44" s="1"/>
  <c r="V137" i="44"/>
  <c r="V143" i="44" s="1"/>
  <c r="U137" i="44"/>
  <c r="U143" i="44" s="1"/>
  <c r="T137" i="44"/>
  <c r="T143" i="44" s="1"/>
  <c r="S137" i="44"/>
  <c r="S143" i="44" s="1"/>
  <c r="R137" i="44"/>
  <c r="R144" i="44" s="1"/>
  <c r="Q137" i="44"/>
  <c r="Q144" i="44" s="1"/>
  <c r="P137" i="44"/>
  <c r="P144" i="44" s="1"/>
  <c r="O137" i="44"/>
  <c r="O144" i="44" s="1"/>
  <c r="N137" i="44"/>
  <c r="N144" i="44" s="1"/>
  <c r="M137" i="44"/>
  <c r="M143" i="44" s="1"/>
  <c r="L137" i="44"/>
  <c r="L143" i="44" s="1"/>
  <c r="K137" i="44"/>
  <c r="K143" i="44" s="1"/>
  <c r="J137" i="44"/>
  <c r="J143" i="44" s="1"/>
  <c r="I137" i="44"/>
  <c r="I143" i="44" s="1"/>
  <c r="H137" i="44"/>
  <c r="H143" i="44" s="1"/>
  <c r="G137" i="44"/>
  <c r="G143" i="44" s="1"/>
  <c r="F137" i="44"/>
  <c r="F144" i="44" s="1"/>
  <c r="E137" i="44"/>
  <c r="E144" i="44" s="1"/>
  <c r="AK136" i="44"/>
  <c r="AJ136" i="44"/>
  <c r="AI136" i="44"/>
  <c r="AG136" i="44"/>
  <c r="AF136" i="44"/>
  <c r="AD136" i="44"/>
  <c r="AC136" i="44"/>
  <c r="AB136" i="44"/>
  <c r="AA136" i="44"/>
  <c r="Z136" i="44"/>
  <c r="Y136" i="44"/>
  <c r="X136" i="44"/>
  <c r="W136" i="44"/>
  <c r="V136" i="44"/>
  <c r="U136" i="44"/>
  <c r="T136" i="44"/>
  <c r="S136" i="44"/>
  <c r="R136" i="44"/>
  <c r="Q136" i="44"/>
  <c r="P136" i="44"/>
  <c r="O136" i="44"/>
  <c r="N136" i="44"/>
  <c r="M136" i="44"/>
  <c r="L136" i="44"/>
  <c r="K136" i="44"/>
  <c r="J136" i="44"/>
  <c r="I136" i="44"/>
  <c r="H136" i="44"/>
  <c r="G136" i="44"/>
  <c r="F136" i="44"/>
  <c r="E136" i="44"/>
  <c r="D135" i="44"/>
  <c r="AF132" i="44"/>
  <c r="S132" i="44"/>
  <c r="G132" i="44"/>
  <c r="AI130" i="44"/>
  <c r="U130" i="44"/>
  <c r="I130" i="44"/>
  <c r="P129" i="44"/>
  <c r="AK128" i="44"/>
  <c r="AK129" i="44" s="1"/>
  <c r="AJ128" i="44"/>
  <c r="AJ129" i="44" s="1"/>
  <c r="AI128" i="44"/>
  <c r="AI129" i="44" s="1"/>
  <c r="AI131" i="44" s="1"/>
  <c r="AG128" i="44"/>
  <c r="AG129" i="44" s="1"/>
  <c r="AF128" i="44"/>
  <c r="AF130" i="44" s="1"/>
  <c r="AD128" i="44"/>
  <c r="AC128" i="44"/>
  <c r="AB128" i="44"/>
  <c r="AA128" i="44"/>
  <c r="AA130" i="44" s="1"/>
  <c r="Z128" i="44"/>
  <c r="Y128" i="44"/>
  <c r="Y130" i="44" s="1"/>
  <c r="X128" i="44"/>
  <c r="W128" i="44"/>
  <c r="V128" i="44"/>
  <c r="U128" i="44"/>
  <c r="T128" i="44"/>
  <c r="S128" i="44"/>
  <c r="S130" i="44" s="1"/>
  <c r="R128" i="44"/>
  <c r="Q128" i="44"/>
  <c r="P128" i="44"/>
  <c r="O128" i="44"/>
  <c r="O130" i="44" s="1"/>
  <c r="N128" i="44"/>
  <c r="M128" i="44"/>
  <c r="M130" i="44" s="1"/>
  <c r="L128" i="44"/>
  <c r="K128" i="44"/>
  <c r="J128" i="44"/>
  <c r="I128" i="44"/>
  <c r="I129" i="44" s="1"/>
  <c r="I131" i="44" s="1"/>
  <c r="H128" i="44"/>
  <c r="G128" i="44"/>
  <c r="G130" i="44" s="1"/>
  <c r="F128" i="44"/>
  <c r="F129" i="44" s="1"/>
  <c r="F131" i="44" s="1"/>
  <c r="E128" i="44"/>
  <c r="AK127" i="44"/>
  <c r="AJ127" i="44"/>
  <c r="AI127" i="44"/>
  <c r="AG127" i="44"/>
  <c r="AF127" i="44"/>
  <c r="AF129" i="44" s="1"/>
  <c r="AF131" i="44" s="1"/>
  <c r="AD127" i="44"/>
  <c r="AB127" i="44"/>
  <c r="AB129" i="44" s="1"/>
  <c r="AB131" i="44" s="1"/>
  <c r="AA127" i="44"/>
  <c r="Z127" i="44"/>
  <c r="Y127" i="44"/>
  <c r="Y129" i="44" s="1"/>
  <c r="X127" i="44"/>
  <c r="T127" i="44"/>
  <c r="S127" i="44"/>
  <c r="S129" i="44" s="1"/>
  <c r="S131" i="44" s="1"/>
  <c r="R127" i="44"/>
  <c r="Q127" i="44"/>
  <c r="Q129" i="44" s="1"/>
  <c r="Q131" i="44" s="1"/>
  <c r="P127" i="44"/>
  <c r="O127" i="44"/>
  <c r="N127" i="44"/>
  <c r="M127" i="44"/>
  <c r="M129" i="44" s="1"/>
  <c r="L127" i="44"/>
  <c r="K127" i="44"/>
  <c r="J127" i="44"/>
  <c r="I127" i="44"/>
  <c r="H127" i="44"/>
  <c r="G127" i="44"/>
  <c r="G129" i="44" s="1"/>
  <c r="G131" i="44" s="1"/>
  <c r="F127" i="44"/>
  <c r="E127" i="44"/>
  <c r="E129" i="44" s="1"/>
  <c r="E131" i="44" s="1"/>
  <c r="AK126" i="44"/>
  <c r="AJ126" i="44"/>
  <c r="AJ130" i="44" s="1"/>
  <c r="AI126" i="44"/>
  <c r="AG126" i="44"/>
  <c r="AF126" i="44"/>
  <c r="AD126" i="44"/>
  <c r="AD130" i="44" s="1"/>
  <c r="AC126" i="44"/>
  <c r="AC130" i="44" s="1"/>
  <c r="AB126" i="44"/>
  <c r="AB130" i="44" s="1"/>
  <c r="AA126" i="44"/>
  <c r="Z126" i="44"/>
  <c r="Y126" i="44"/>
  <c r="X126" i="44"/>
  <c r="X130" i="44" s="1"/>
  <c r="W126" i="44"/>
  <c r="V126" i="44"/>
  <c r="V130" i="44" s="1"/>
  <c r="U126" i="44"/>
  <c r="T126" i="44"/>
  <c r="S126" i="44"/>
  <c r="R126" i="44"/>
  <c r="R130" i="44" s="1"/>
  <c r="Q126" i="44"/>
  <c r="Q130" i="44" s="1"/>
  <c r="P126" i="44"/>
  <c r="P130" i="44" s="1"/>
  <c r="O126" i="44"/>
  <c r="N126" i="44"/>
  <c r="M126" i="44"/>
  <c r="L126" i="44"/>
  <c r="L130" i="44" s="1"/>
  <c r="K126" i="44"/>
  <c r="J126" i="44"/>
  <c r="J130" i="44" s="1"/>
  <c r="I126" i="44"/>
  <c r="H126" i="44"/>
  <c r="G126" i="44"/>
  <c r="F126" i="44"/>
  <c r="F130" i="44" s="1"/>
  <c r="E126" i="44"/>
  <c r="E130" i="44" s="1"/>
  <c r="AK125" i="44"/>
  <c r="AK132" i="44" s="1"/>
  <c r="AJ125" i="44"/>
  <c r="AJ132" i="44" s="1"/>
  <c r="AI125" i="44"/>
  <c r="AI132" i="44" s="1"/>
  <c r="AG125" i="44"/>
  <c r="AG132" i="44" s="1"/>
  <c r="AF125" i="44"/>
  <c r="AD125" i="44"/>
  <c r="AD132" i="44" s="1"/>
  <c r="AB125" i="44"/>
  <c r="AB132" i="44" s="1"/>
  <c r="AA125" i="44"/>
  <c r="AA132" i="44" s="1"/>
  <c r="Z125" i="44"/>
  <c r="Z132" i="44" s="1"/>
  <c r="Y125" i="44"/>
  <c r="Y132" i="44" s="1"/>
  <c r="X125" i="44"/>
  <c r="X132" i="44" s="1"/>
  <c r="T125" i="44"/>
  <c r="T132" i="44" s="1"/>
  <c r="S125" i="44"/>
  <c r="R125" i="44"/>
  <c r="R132" i="44" s="1"/>
  <c r="Q125" i="44"/>
  <c r="Q132" i="44" s="1"/>
  <c r="P125" i="44"/>
  <c r="P132" i="44" s="1"/>
  <c r="O125" i="44"/>
  <c r="O132" i="44" s="1"/>
  <c r="N125" i="44"/>
  <c r="N132" i="44" s="1"/>
  <c r="M125" i="44"/>
  <c r="M132" i="44" s="1"/>
  <c r="L125" i="44"/>
  <c r="L132" i="44" s="1"/>
  <c r="K125" i="44"/>
  <c r="K132" i="44" s="1"/>
  <c r="J125" i="44"/>
  <c r="J132" i="44" s="1"/>
  <c r="I125" i="44"/>
  <c r="I132" i="44" s="1"/>
  <c r="H125" i="44"/>
  <c r="H132" i="44" s="1"/>
  <c r="G125" i="44"/>
  <c r="F125" i="44"/>
  <c r="F132" i="44" s="1"/>
  <c r="E125" i="44"/>
  <c r="E132" i="44" s="1"/>
  <c r="AK124" i="44"/>
  <c r="AJ124" i="44"/>
  <c r="AI124" i="44"/>
  <c r="AG124" i="44"/>
  <c r="AF124" i="44"/>
  <c r="AD124" i="44"/>
  <c r="AC124" i="44"/>
  <c r="AB124" i="44"/>
  <c r="AA124" i="44"/>
  <c r="Z124" i="44"/>
  <c r="Y124" i="44"/>
  <c r="X124" i="44"/>
  <c r="W124" i="44"/>
  <c r="V124" i="44"/>
  <c r="U124" i="44"/>
  <c r="T124" i="44"/>
  <c r="S124" i="44"/>
  <c r="R124" i="44"/>
  <c r="Q124" i="44"/>
  <c r="P124" i="44"/>
  <c r="O124" i="44"/>
  <c r="N124" i="44"/>
  <c r="M124" i="44"/>
  <c r="L124" i="44"/>
  <c r="K124" i="44"/>
  <c r="J124" i="44"/>
  <c r="I124" i="44"/>
  <c r="H124" i="44"/>
  <c r="G124" i="44"/>
  <c r="F124" i="44"/>
  <c r="E124" i="44"/>
  <c r="AB114" i="44"/>
  <c r="AB115" i="44" s="1"/>
  <c r="P114" i="44"/>
  <c r="P115" i="44" s="1"/>
  <c r="AK110" i="44"/>
  <c r="AJ110" i="44"/>
  <c r="AI110" i="44"/>
  <c r="AG110" i="44"/>
  <c r="AF110" i="44"/>
  <c r="AD110" i="44"/>
  <c r="AC110" i="44"/>
  <c r="AB110" i="44"/>
  <c r="AA110" i="44"/>
  <c r="Z110" i="44"/>
  <c r="Y110" i="44"/>
  <c r="X110" i="44"/>
  <c r="W110" i="44"/>
  <c r="V110" i="44"/>
  <c r="U110" i="44"/>
  <c r="T110" i="44"/>
  <c r="S110" i="44"/>
  <c r="R110" i="44"/>
  <c r="Q110" i="44"/>
  <c r="P110" i="44"/>
  <c r="O110" i="44"/>
  <c r="N110" i="44"/>
  <c r="M110" i="44"/>
  <c r="L110" i="44"/>
  <c r="K110" i="44"/>
  <c r="J110" i="44"/>
  <c r="I110" i="44"/>
  <c r="H110" i="44"/>
  <c r="G110" i="44"/>
  <c r="F110" i="44"/>
  <c r="E110" i="44"/>
  <c r="AK108" i="44"/>
  <c r="AJ108" i="44"/>
  <c r="AI108" i="44"/>
  <c r="AG108" i="44"/>
  <c r="AF108" i="44"/>
  <c r="AD108" i="44"/>
  <c r="AC108" i="44"/>
  <c r="AB108" i="44"/>
  <c r="AA108" i="44"/>
  <c r="Z108" i="44"/>
  <c r="Y108" i="44"/>
  <c r="X108" i="44"/>
  <c r="W108" i="44"/>
  <c r="V108" i="44"/>
  <c r="U108" i="44"/>
  <c r="T108" i="44"/>
  <c r="S108" i="44"/>
  <c r="R108" i="44"/>
  <c r="Q108" i="44"/>
  <c r="P108" i="44"/>
  <c r="O108" i="44"/>
  <c r="N108" i="44"/>
  <c r="M108" i="44"/>
  <c r="L108" i="44"/>
  <c r="K108" i="44"/>
  <c r="J108" i="44"/>
  <c r="I108" i="44"/>
  <c r="H108" i="44"/>
  <c r="G108" i="44"/>
  <c r="F108" i="44"/>
  <c r="E108" i="44"/>
  <c r="AK107" i="44"/>
  <c r="AJ107" i="44"/>
  <c r="AI107" i="44"/>
  <c r="AG107" i="44"/>
  <c r="AF107" i="44"/>
  <c r="AD107" i="44"/>
  <c r="AB107" i="44"/>
  <c r="AA107" i="44"/>
  <c r="Z107" i="44"/>
  <c r="Y107" i="44"/>
  <c r="X107" i="44"/>
  <c r="T107" i="44"/>
  <c r="S107" i="44"/>
  <c r="R107" i="44"/>
  <c r="Q107" i="44"/>
  <c r="P107" i="44"/>
  <c r="O107" i="44"/>
  <c r="N107" i="44"/>
  <c r="M107" i="44"/>
  <c r="L107" i="44"/>
  <c r="K107" i="44"/>
  <c r="J107" i="44"/>
  <c r="I107" i="44"/>
  <c r="H107" i="44"/>
  <c r="G107" i="44"/>
  <c r="F107" i="44"/>
  <c r="E107" i="44"/>
  <c r="AK106" i="44"/>
  <c r="AJ106" i="44"/>
  <c r="AI106" i="44"/>
  <c r="AG106" i="44"/>
  <c r="AF106" i="44"/>
  <c r="AD106" i="44"/>
  <c r="AC106" i="44"/>
  <c r="AB106" i="44"/>
  <c r="AA106" i="44"/>
  <c r="Z106" i="44"/>
  <c r="Y106" i="44"/>
  <c r="X106" i="44"/>
  <c r="W106" i="44"/>
  <c r="V106" i="44"/>
  <c r="U106" i="44"/>
  <c r="T106" i="44"/>
  <c r="S106" i="44"/>
  <c r="R106" i="44"/>
  <c r="Q106" i="44"/>
  <c r="P106" i="44"/>
  <c r="O106" i="44"/>
  <c r="N106" i="44"/>
  <c r="M106" i="44"/>
  <c r="L106" i="44"/>
  <c r="K106" i="44"/>
  <c r="J106" i="44"/>
  <c r="I106" i="44"/>
  <c r="H106" i="44"/>
  <c r="G106" i="44"/>
  <c r="F106" i="44"/>
  <c r="E106" i="44"/>
  <c r="AK105" i="44"/>
  <c r="AK114" i="44" s="1"/>
  <c r="AJ105" i="44"/>
  <c r="AJ114" i="44" s="1"/>
  <c r="AJ115" i="44" s="1"/>
  <c r="AI105" i="44"/>
  <c r="AI114" i="44" s="1"/>
  <c r="AG105" i="44"/>
  <c r="AG114" i="44" s="1"/>
  <c r="AG115" i="44" s="1"/>
  <c r="AF105" i="44"/>
  <c r="AF114" i="44" s="1"/>
  <c r="AD105" i="44"/>
  <c r="AD114" i="44" s="1"/>
  <c r="AC105" i="44"/>
  <c r="AB105" i="44"/>
  <c r="AB99" i="44" s="1"/>
  <c r="AA105" i="44"/>
  <c r="AA99" i="44" s="1"/>
  <c r="Z105" i="44"/>
  <c r="Z114" i="44" s="1"/>
  <c r="Y105" i="44"/>
  <c r="Y114" i="44" s="1"/>
  <c r="X105" i="44"/>
  <c r="X114" i="44" s="1"/>
  <c r="W105" i="44"/>
  <c r="V105" i="44"/>
  <c r="U105" i="44"/>
  <c r="T105" i="44"/>
  <c r="T114" i="44" s="1"/>
  <c r="T115" i="44" s="1"/>
  <c r="S105" i="44"/>
  <c r="S99" i="44" s="1"/>
  <c r="R105" i="44"/>
  <c r="R99" i="44" s="1"/>
  <c r="Q105" i="44"/>
  <c r="Q99" i="44" s="1"/>
  <c r="P105" i="44"/>
  <c r="O105" i="44"/>
  <c r="O114" i="44" s="1"/>
  <c r="N105" i="44"/>
  <c r="N114" i="44" s="1"/>
  <c r="M105" i="44"/>
  <c r="M114" i="44" s="1"/>
  <c r="L105" i="44"/>
  <c r="L114" i="44" s="1"/>
  <c r="K105" i="44"/>
  <c r="K114" i="44" s="1"/>
  <c r="J105" i="44"/>
  <c r="J114" i="44" s="1"/>
  <c r="I105" i="44"/>
  <c r="I114" i="44" s="1"/>
  <c r="H105" i="44"/>
  <c r="H114" i="44" s="1"/>
  <c r="H115" i="44" s="1"/>
  <c r="G105" i="44"/>
  <c r="G99" i="44" s="1"/>
  <c r="F105" i="44"/>
  <c r="F114" i="44" s="1"/>
  <c r="E105" i="44"/>
  <c r="E114" i="44" s="1"/>
  <c r="AK104" i="44"/>
  <c r="AJ104" i="44"/>
  <c r="AI104" i="44"/>
  <c r="AG104" i="44"/>
  <c r="AF104" i="44"/>
  <c r="AD104" i="44"/>
  <c r="AC104" i="44"/>
  <c r="AB104" i="44"/>
  <c r="AA104" i="44"/>
  <c r="Z104" i="44"/>
  <c r="Y104" i="44"/>
  <c r="X104" i="44"/>
  <c r="W104" i="44"/>
  <c r="V104" i="44"/>
  <c r="U104" i="44"/>
  <c r="T104" i="44"/>
  <c r="S104" i="44"/>
  <c r="R104" i="44"/>
  <c r="Q104" i="44"/>
  <c r="P104" i="44"/>
  <c r="O104" i="44"/>
  <c r="N104" i="44"/>
  <c r="M104" i="44"/>
  <c r="L104" i="44"/>
  <c r="K104" i="44"/>
  <c r="J104" i="44"/>
  <c r="I104" i="44"/>
  <c r="H104" i="44"/>
  <c r="G104" i="44"/>
  <c r="F104" i="44"/>
  <c r="E104" i="44"/>
  <c r="AJ99" i="44"/>
  <c r="AG99" i="44"/>
  <c r="T99" i="44"/>
  <c r="AK97" i="44"/>
  <c r="AK140" i="44" s="1"/>
  <c r="AJ97" i="44"/>
  <c r="AJ140" i="44" s="1"/>
  <c r="AI97" i="44"/>
  <c r="AI140" i="44" s="1"/>
  <c r="AG97" i="44"/>
  <c r="AG140" i="44" s="1"/>
  <c r="AF97" i="44"/>
  <c r="AF140" i="44" s="1"/>
  <c r="AD97" i="44"/>
  <c r="AD140" i="44" s="1"/>
  <c r="AC97" i="44"/>
  <c r="AC140" i="44" s="1"/>
  <c r="AB97" i="44"/>
  <c r="AB140" i="44" s="1"/>
  <c r="AA97" i="44"/>
  <c r="AA140" i="44" s="1"/>
  <c r="Z97" i="44"/>
  <c r="Z140" i="44" s="1"/>
  <c r="Y97" i="44"/>
  <c r="Y140" i="44" s="1"/>
  <c r="X97" i="44"/>
  <c r="X140" i="44" s="1"/>
  <c r="W97" i="44"/>
  <c r="W140" i="44" s="1"/>
  <c r="V97" i="44"/>
  <c r="V140" i="44" s="1"/>
  <c r="U97" i="44"/>
  <c r="U140" i="44" s="1"/>
  <c r="T97" i="44"/>
  <c r="T140" i="44" s="1"/>
  <c r="S97" i="44"/>
  <c r="S140" i="44" s="1"/>
  <c r="R97" i="44"/>
  <c r="R140" i="44" s="1"/>
  <c r="Q97" i="44"/>
  <c r="Q140" i="44" s="1"/>
  <c r="P97" i="44"/>
  <c r="P140" i="44" s="1"/>
  <c r="O97" i="44"/>
  <c r="O140" i="44" s="1"/>
  <c r="N97" i="44"/>
  <c r="N140" i="44" s="1"/>
  <c r="M97" i="44"/>
  <c r="M140" i="44" s="1"/>
  <c r="L97" i="44"/>
  <c r="L140" i="44" s="1"/>
  <c r="K97" i="44"/>
  <c r="K140" i="44" s="1"/>
  <c r="J97" i="44"/>
  <c r="J140" i="44" s="1"/>
  <c r="I97" i="44"/>
  <c r="I140" i="44" s="1"/>
  <c r="H97" i="44"/>
  <c r="H140" i="44" s="1"/>
  <c r="G97" i="44"/>
  <c r="G140" i="44" s="1"/>
  <c r="F97" i="44"/>
  <c r="F140" i="44" s="1"/>
  <c r="E97" i="44"/>
  <c r="E140" i="44" s="1"/>
  <c r="AK96" i="44"/>
  <c r="AJ96" i="44"/>
  <c r="AI96" i="44"/>
  <c r="AG96" i="44"/>
  <c r="AF96" i="44"/>
  <c r="AD96" i="44"/>
  <c r="AC96" i="44"/>
  <c r="AB96" i="44"/>
  <c r="AA96" i="44"/>
  <c r="Z96" i="44"/>
  <c r="Y96" i="44"/>
  <c r="X96" i="44"/>
  <c r="W96" i="44"/>
  <c r="V96" i="44"/>
  <c r="U96" i="44"/>
  <c r="T96" i="44"/>
  <c r="S96" i="44"/>
  <c r="R96" i="44"/>
  <c r="Q96" i="44"/>
  <c r="P96" i="44"/>
  <c r="O96" i="44"/>
  <c r="N96" i="44"/>
  <c r="M96" i="44"/>
  <c r="L96" i="44"/>
  <c r="K96" i="44"/>
  <c r="J96" i="44"/>
  <c r="I96" i="44"/>
  <c r="H96" i="44"/>
  <c r="G96" i="44"/>
  <c r="F96" i="44"/>
  <c r="E96" i="44"/>
  <c r="B93" i="44"/>
  <c r="B92" i="44"/>
  <c r="B91" i="44"/>
  <c r="Y109" i="44" s="1"/>
  <c r="AC88" i="44"/>
  <c r="W88" i="44"/>
  <c r="V88" i="44"/>
  <c r="U88" i="44"/>
  <c r="AC86" i="44"/>
  <c r="AC125" i="44" s="1"/>
  <c r="AC132" i="44" s="1"/>
  <c r="W86" i="44"/>
  <c r="W99" i="44" s="1"/>
  <c r="V86" i="44"/>
  <c r="V99" i="44" s="1"/>
  <c r="U86" i="44"/>
  <c r="U114" i="44" s="1"/>
  <c r="AK81" i="44"/>
  <c r="AK139" i="44" s="1"/>
  <c r="AJ81" i="44"/>
  <c r="AJ139" i="44" s="1"/>
  <c r="AI81" i="44"/>
  <c r="AI139" i="44" s="1"/>
  <c r="AG81" i="44"/>
  <c r="AG139" i="44" s="1"/>
  <c r="AF81" i="44"/>
  <c r="AF139" i="44" s="1"/>
  <c r="AD81" i="44"/>
  <c r="AD139" i="44" s="1"/>
  <c r="AC81" i="44"/>
  <c r="AC139" i="44" s="1"/>
  <c r="AB81" i="44"/>
  <c r="AB139" i="44" s="1"/>
  <c r="AA81" i="44"/>
  <c r="AA139" i="44" s="1"/>
  <c r="Z81" i="44"/>
  <c r="Z139" i="44" s="1"/>
  <c r="Y81" i="44"/>
  <c r="Y139" i="44" s="1"/>
  <c r="X81" i="44"/>
  <c r="X139" i="44" s="1"/>
  <c r="W81" i="44"/>
  <c r="W139" i="44" s="1"/>
  <c r="V81" i="44"/>
  <c r="V139" i="44" s="1"/>
  <c r="U81" i="44"/>
  <c r="U139" i="44" s="1"/>
  <c r="T81" i="44"/>
  <c r="T139" i="44" s="1"/>
  <c r="S81" i="44"/>
  <c r="S139" i="44" s="1"/>
  <c r="R81" i="44"/>
  <c r="R139" i="44" s="1"/>
  <c r="Q81" i="44"/>
  <c r="Q139" i="44" s="1"/>
  <c r="P81" i="44"/>
  <c r="P139" i="44" s="1"/>
  <c r="O81" i="44"/>
  <c r="O139" i="44" s="1"/>
  <c r="N81" i="44"/>
  <c r="N139" i="44" s="1"/>
  <c r="M81" i="44"/>
  <c r="M139" i="44" s="1"/>
  <c r="L81" i="44"/>
  <c r="L139" i="44" s="1"/>
  <c r="K81" i="44"/>
  <c r="K139" i="44" s="1"/>
  <c r="J81" i="44"/>
  <c r="J139" i="44" s="1"/>
  <c r="I81" i="44"/>
  <c r="I139" i="44" s="1"/>
  <c r="H81" i="44"/>
  <c r="H139" i="44" s="1"/>
  <c r="G81" i="44"/>
  <c r="G139" i="44" s="1"/>
  <c r="F81" i="44"/>
  <c r="F139" i="44" s="1"/>
  <c r="E81" i="44"/>
  <c r="E139" i="44" s="1"/>
  <c r="B80" i="44"/>
  <c r="AI65" i="44"/>
  <c r="Z65" i="44"/>
  <c r="U65" i="44"/>
  <c r="N65" i="44"/>
  <c r="AB64" i="44"/>
  <c r="V61" i="44"/>
  <c r="J61" i="44"/>
  <c r="H61" i="44"/>
  <c r="AA60" i="44"/>
  <c r="Z60" i="44"/>
  <c r="W60" i="44"/>
  <c r="M60" i="44"/>
  <c r="K60" i="44"/>
  <c r="AK58" i="44"/>
  <c r="AK45" i="44" s="1"/>
  <c r="AJ58" i="44"/>
  <c r="AJ45" i="44" s="1"/>
  <c r="AI58" i="44"/>
  <c r="AI64" i="44" s="1"/>
  <c r="AG58" i="44"/>
  <c r="AF58" i="44"/>
  <c r="AD58" i="44"/>
  <c r="AD45" i="44" s="1"/>
  <c r="AC58" i="44"/>
  <c r="AB58" i="44"/>
  <c r="AB65" i="44" s="1"/>
  <c r="AA58" i="44"/>
  <c r="AA45" i="44" s="1"/>
  <c r="Z58" i="44"/>
  <c r="Z64" i="44" s="1"/>
  <c r="Y58" i="44"/>
  <c r="X58" i="44"/>
  <c r="W58" i="44"/>
  <c r="W45" i="44" s="1"/>
  <c r="V58" i="44"/>
  <c r="V45" i="44" s="1"/>
  <c r="U58" i="44"/>
  <c r="U64" i="44" s="1"/>
  <c r="T58" i="44"/>
  <c r="S58" i="44"/>
  <c r="R58" i="44"/>
  <c r="R45" i="44" s="1"/>
  <c r="Q58" i="44"/>
  <c r="P58" i="44"/>
  <c r="P65" i="44" s="1"/>
  <c r="O58" i="44"/>
  <c r="O45" i="44" s="1"/>
  <c r="N58" i="44"/>
  <c r="N64" i="44" s="1"/>
  <c r="M58" i="44"/>
  <c r="L58" i="44"/>
  <c r="K58" i="44"/>
  <c r="K45" i="44" s="1"/>
  <c r="J58" i="44"/>
  <c r="J45" i="44" s="1"/>
  <c r="I58" i="44"/>
  <c r="I64" i="44" s="1"/>
  <c r="H58" i="44"/>
  <c r="G58" i="44"/>
  <c r="F58" i="44"/>
  <c r="F45" i="44" s="1"/>
  <c r="E58" i="44"/>
  <c r="AK57" i="44"/>
  <c r="AJ57" i="44"/>
  <c r="AI57" i="44"/>
  <c r="AG57" i="44"/>
  <c r="AF57" i="44"/>
  <c r="AD57" i="44"/>
  <c r="AC57" i="44"/>
  <c r="AB57" i="44"/>
  <c r="AA57" i="44"/>
  <c r="Z57" i="44"/>
  <c r="Y57" i="44"/>
  <c r="X57" i="44"/>
  <c r="W57" i="44"/>
  <c r="V57" i="44"/>
  <c r="U57" i="44"/>
  <c r="T57" i="44"/>
  <c r="S57" i="44"/>
  <c r="R57" i="44"/>
  <c r="Q57" i="44"/>
  <c r="P57" i="44"/>
  <c r="O57" i="44"/>
  <c r="N57" i="44"/>
  <c r="M57" i="44"/>
  <c r="L57" i="44"/>
  <c r="K57" i="44"/>
  <c r="J57" i="44"/>
  <c r="I57" i="44"/>
  <c r="H57" i="44"/>
  <c r="G57" i="44"/>
  <c r="F57" i="44"/>
  <c r="E57" i="44"/>
  <c r="D57" i="44"/>
  <c r="D56" i="44"/>
  <c r="AK53" i="44"/>
  <c r="AF53" i="44"/>
  <c r="AD53" i="44"/>
  <c r="Z51" i="44"/>
  <c r="S51" i="44"/>
  <c r="N51" i="44"/>
  <c r="AK50" i="44"/>
  <c r="AK49" i="44"/>
  <c r="AJ49" i="44"/>
  <c r="AJ50" i="44" s="1"/>
  <c r="AI49" i="44"/>
  <c r="AI50" i="44" s="1"/>
  <c r="AG49" i="44"/>
  <c r="AG50" i="44" s="1"/>
  <c r="AF49" i="44"/>
  <c r="AF50" i="44" s="1"/>
  <c r="AD49" i="44"/>
  <c r="AC49" i="44"/>
  <c r="AB49" i="44"/>
  <c r="AB51" i="44" s="1"/>
  <c r="AA49" i="44"/>
  <c r="AA51" i="44" s="1"/>
  <c r="Z49" i="44"/>
  <c r="Y49" i="44"/>
  <c r="Y51" i="44" s="1"/>
  <c r="X49" i="44"/>
  <c r="X51" i="44" s="1"/>
  <c r="W49" i="44"/>
  <c r="W50" i="44" s="1"/>
  <c r="V49" i="44"/>
  <c r="U49" i="44"/>
  <c r="T49" i="44"/>
  <c r="S49" i="44"/>
  <c r="R49" i="44"/>
  <c r="Q49" i="44"/>
  <c r="P49" i="44"/>
  <c r="O49" i="44"/>
  <c r="O51" i="44" s="1"/>
  <c r="N49" i="44"/>
  <c r="N50" i="44" s="1"/>
  <c r="M49" i="44"/>
  <c r="M51" i="44" s="1"/>
  <c r="L49" i="44"/>
  <c r="L51" i="44" s="1"/>
  <c r="K49" i="44"/>
  <c r="J49" i="44"/>
  <c r="I49" i="44"/>
  <c r="H49" i="44"/>
  <c r="G49" i="44"/>
  <c r="G50" i="44" s="1"/>
  <c r="F49" i="44"/>
  <c r="F50" i="44" s="1"/>
  <c r="E49" i="44"/>
  <c r="E51" i="44" s="1"/>
  <c r="AK48" i="44"/>
  <c r="AJ48" i="44"/>
  <c r="AI48" i="44"/>
  <c r="AG48" i="44"/>
  <c r="AF48" i="44"/>
  <c r="AD48" i="44"/>
  <c r="AB48" i="44"/>
  <c r="AA48" i="44"/>
  <c r="Z48" i="44"/>
  <c r="Y48" i="44"/>
  <c r="X48" i="44"/>
  <c r="X50" i="44" s="1"/>
  <c r="W48" i="44"/>
  <c r="T48" i="44"/>
  <c r="S48" i="44"/>
  <c r="R48" i="44"/>
  <c r="Q48" i="44"/>
  <c r="P48" i="44"/>
  <c r="O48" i="44"/>
  <c r="N48" i="44"/>
  <c r="M48" i="44"/>
  <c r="L48" i="44"/>
  <c r="K48" i="44"/>
  <c r="J48" i="44"/>
  <c r="I48" i="44"/>
  <c r="H48" i="44"/>
  <c r="G48" i="44"/>
  <c r="F48" i="44"/>
  <c r="E48" i="44"/>
  <c r="AK47" i="44"/>
  <c r="AK51" i="44" s="1"/>
  <c r="AJ47" i="44"/>
  <c r="AI47" i="44"/>
  <c r="AG47" i="44"/>
  <c r="AF47" i="44"/>
  <c r="AD47" i="44"/>
  <c r="AB47" i="44"/>
  <c r="AA47" i="44"/>
  <c r="Z47" i="44"/>
  <c r="Y47" i="44"/>
  <c r="X47" i="44"/>
  <c r="W47" i="44"/>
  <c r="T47" i="44"/>
  <c r="S47" i="44"/>
  <c r="R47" i="44"/>
  <c r="Q47" i="44"/>
  <c r="P47" i="44"/>
  <c r="O47" i="44"/>
  <c r="N47" i="44"/>
  <c r="M47" i="44"/>
  <c r="L47" i="44"/>
  <c r="K47" i="44"/>
  <c r="J47" i="44"/>
  <c r="I47" i="44"/>
  <c r="H47" i="44"/>
  <c r="G47" i="44"/>
  <c r="F47" i="44"/>
  <c r="E47" i="44"/>
  <c r="AK46" i="44"/>
  <c r="AJ46" i="44"/>
  <c r="AJ53" i="44" s="1"/>
  <c r="AI46" i="44"/>
  <c r="AI53" i="44" s="1"/>
  <c r="AG46" i="44"/>
  <c r="AG53" i="44" s="1"/>
  <c r="AF46" i="44"/>
  <c r="AD46" i="44"/>
  <c r="AB46" i="44"/>
  <c r="AB53" i="44" s="1"/>
  <c r="AA46" i="44"/>
  <c r="AA53" i="44" s="1"/>
  <c r="Z46" i="44"/>
  <c r="Z53" i="44" s="1"/>
  <c r="Y46" i="44"/>
  <c r="Y53" i="44" s="1"/>
  <c r="X46" i="44"/>
  <c r="X53" i="44" s="1"/>
  <c r="W46" i="44"/>
  <c r="W53" i="44" s="1"/>
  <c r="T46" i="44"/>
  <c r="T53" i="44" s="1"/>
  <c r="S46" i="44"/>
  <c r="S53" i="44" s="1"/>
  <c r="R46" i="44"/>
  <c r="R53" i="44" s="1"/>
  <c r="Q46" i="44"/>
  <c r="Q53" i="44" s="1"/>
  <c r="P46" i="44"/>
  <c r="P53" i="44" s="1"/>
  <c r="O46" i="44"/>
  <c r="O53" i="44" s="1"/>
  <c r="N46" i="44"/>
  <c r="N53" i="44" s="1"/>
  <c r="M46" i="44"/>
  <c r="M53" i="44" s="1"/>
  <c r="L46" i="44"/>
  <c r="L53" i="44" s="1"/>
  <c r="K46" i="44"/>
  <c r="K53" i="44" s="1"/>
  <c r="J46" i="44"/>
  <c r="J53" i="44" s="1"/>
  <c r="I46" i="44"/>
  <c r="I53" i="44" s="1"/>
  <c r="H46" i="44"/>
  <c r="H53" i="44" s="1"/>
  <c r="G46" i="44"/>
  <c r="G53" i="44" s="1"/>
  <c r="F46" i="44"/>
  <c r="F53" i="44" s="1"/>
  <c r="E46" i="44"/>
  <c r="E53" i="44" s="1"/>
  <c r="AF45" i="44"/>
  <c r="AC45" i="44"/>
  <c r="AB45" i="44"/>
  <c r="Z45" i="44"/>
  <c r="Y45" i="44"/>
  <c r="X45" i="44"/>
  <c r="S45" i="44"/>
  <c r="Q45" i="44"/>
  <c r="P45" i="44"/>
  <c r="N45" i="44"/>
  <c r="M45" i="44"/>
  <c r="L45" i="44"/>
  <c r="G45" i="44"/>
  <c r="E45" i="44"/>
  <c r="I36" i="44"/>
  <c r="I37" i="44" s="1"/>
  <c r="AK32" i="44"/>
  <c r="AJ32" i="44"/>
  <c r="AI32" i="44"/>
  <c r="AG32" i="44"/>
  <c r="AF32" i="44"/>
  <c r="AD32" i="44"/>
  <c r="AB32" i="44"/>
  <c r="AA32" i="44"/>
  <c r="Z32" i="44"/>
  <c r="Y32" i="44"/>
  <c r="X32" i="44"/>
  <c r="W32" i="44"/>
  <c r="T32" i="44"/>
  <c r="S32" i="44"/>
  <c r="R32" i="44"/>
  <c r="Q32" i="44"/>
  <c r="P32" i="44"/>
  <c r="O32" i="44"/>
  <c r="N32" i="44"/>
  <c r="M32" i="44"/>
  <c r="L32" i="44"/>
  <c r="K32" i="44"/>
  <c r="J32" i="44"/>
  <c r="I32" i="44"/>
  <c r="H32" i="44"/>
  <c r="G32" i="44"/>
  <c r="F32" i="44"/>
  <c r="E32" i="44"/>
  <c r="AK30" i="44"/>
  <c r="AJ30" i="44"/>
  <c r="AI30" i="44"/>
  <c r="AG30" i="44"/>
  <c r="AF30" i="44"/>
  <c r="AD30" i="44"/>
  <c r="AC30" i="44"/>
  <c r="AB30" i="44"/>
  <c r="AA30" i="44"/>
  <c r="Z30" i="44"/>
  <c r="Y30" i="44"/>
  <c r="X30" i="44"/>
  <c r="W30" i="44"/>
  <c r="V30" i="44"/>
  <c r="U30" i="44"/>
  <c r="T30" i="44"/>
  <c r="S30" i="44"/>
  <c r="R30" i="44"/>
  <c r="Q30" i="44"/>
  <c r="P30" i="44"/>
  <c r="O30" i="44"/>
  <c r="N30" i="44"/>
  <c r="M30" i="44"/>
  <c r="L30" i="44"/>
  <c r="K30" i="44"/>
  <c r="J30" i="44"/>
  <c r="I30" i="44"/>
  <c r="H30" i="44"/>
  <c r="G30" i="44"/>
  <c r="F30" i="44"/>
  <c r="E30" i="44"/>
  <c r="AK29" i="44"/>
  <c r="AJ29" i="44"/>
  <c r="AI29" i="44"/>
  <c r="AG29" i="44"/>
  <c r="AF29" i="44"/>
  <c r="AD29" i="44"/>
  <c r="AB29" i="44"/>
  <c r="AA29" i="44"/>
  <c r="Z29" i="44"/>
  <c r="Y29" i="44"/>
  <c r="X29" i="44"/>
  <c r="W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AK28" i="44"/>
  <c r="AJ28" i="44"/>
  <c r="AI28" i="44"/>
  <c r="AG28" i="44"/>
  <c r="AF28" i="44"/>
  <c r="AD28" i="44"/>
  <c r="AC28" i="44"/>
  <c r="AB28" i="44"/>
  <c r="AA28" i="44"/>
  <c r="Z28" i="44"/>
  <c r="Y28" i="44"/>
  <c r="X28" i="44"/>
  <c r="W28" i="44"/>
  <c r="V28" i="44"/>
  <c r="U28" i="44"/>
  <c r="T28" i="44"/>
  <c r="S28" i="44"/>
  <c r="R28" i="44"/>
  <c r="Q28" i="44"/>
  <c r="P28" i="44"/>
  <c r="O28" i="44"/>
  <c r="N28" i="44"/>
  <c r="M28" i="44"/>
  <c r="L28" i="44"/>
  <c r="K28" i="44"/>
  <c r="J28" i="44"/>
  <c r="I28" i="44"/>
  <c r="H28" i="44"/>
  <c r="G28" i="44"/>
  <c r="F28" i="44"/>
  <c r="E28" i="44"/>
  <c r="AK27" i="44"/>
  <c r="AK36" i="44" s="1"/>
  <c r="AJ27" i="44"/>
  <c r="AJ36" i="44" s="1"/>
  <c r="AJ37" i="44" s="1"/>
  <c r="AI27" i="44"/>
  <c r="AI36" i="44" s="1"/>
  <c r="AI37" i="44" s="1"/>
  <c r="AG27" i="44"/>
  <c r="AG36" i="44" s="1"/>
  <c r="AG37" i="44" s="1"/>
  <c r="AF27" i="44"/>
  <c r="AF36" i="44" s="1"/>
  <c r="AF21" i="44" s="1"/>
  <c r="AD27" i="44"/>
  <c r="AD21" i="44" s="1"/>
  <c r="AC27" i="44"/>
  <c r="AC9" i="44" s="1"/>
  <c r="AB27" i="44"/>
  <c r="AB36" i="44" s="1"/>
  <c r="AB37" i="44" s="1"/>
  <c r="AA27" i="44"/>
  <c r="AA21" i="44" s="1"/>
  <c r="Z27" i="44"/>
  <c r="Z36" i="44" s="1"/>
  <c r="Z37" i="44" s="1"/>
  <c r="Y27" i="44"/>
  <c r="Y21" i="44" s="1"/>
  <c r="X27" i="44"/>
  <c r="X36" i="44" s="1"/>
  <c r="X37" i="44" s="1"/>
  <c r="W27" i="44"/>
  <c r="W36" i="44" s="1"/>
  <c r="W37" i="44" s="1"/>
  <c r="V27" i="44"/>
  <c r="V9" i="44" s="1"/>
  <c r="U27" i="44"/>
  <c r="T27" i="44"/>
  <c r="T36" i="44" s="1"/>
  <c r="T37" i="44" s="1"/>
  <c r="S27" i="44"/>
  <c r="S21" i="44" s="1"/>
  <c r="R27" i="44"/>
  <c r="R21" i="44" s="1"/>
  <c r="Q27" i="44"/>
  <c r="Q21" i="44" s="1"/>
  <c r="P27" i="44"/>
  <c r="P36" i="44" s="1"/>
  <c r="P37" i="44" s="1"/>
  <c r="O27" i="44"/>
  <c r="O21" i="44" s="1"/>
  <c r="N27" i="44"/>
  <c r="N36" i="44" s="1"/>
  <c r="N37" i="44" s="1"/>
  <c r="M27" i="44"/>
  <c r="M21" i="44" s="1"/>
  <c r="L27" i="44"/>
  <c r="L36" i="44" s="1"/>
  <c r="L37" i="44" s="1"/>
  <c r="K27" i="44"/>
  <c r="K36" i="44" s="1"/>
  <c r="K37" i="44" s="1"/>
  <c r="J27" i="44"/>
  <c r="J36" i="44" s="1"/>
  <c r="J37" i="44" s="1"/>
  <c r="I27" i="44"/>
  <c r="H27" i="44"/>
  <c r="H36" i="44" s="1"/>
  <c r="H37" i="44" s="1"/>
  <c r="G27" i="44"/>
  <c r="G21" i="44" s="1"/>
  <c r="F27" i="44"/>
  <c r="F36" i="44" s="1"/>
  <c r="E27" i="44"/>
  <c r="E36" i="44" s="1"/>
  <c r="AK26" i="44"/>
  <c r="AJ26" i="44"/>
  <c r="AI26" i="44"/>
  <c r="AG26" i="44"/>
  <c r="AF26" i="44"/>
  <c r="AD26" i="44"/>
  <c r="AC26" i="44"/>
  <c r="AB26" i="44"/>
  <c r="AA26" i="44"/>
  <c r="Z26" i="44"/>
  <c r="Y26" i="44"/>
  <c r="X26" i="44"/>
  <c r="W26" i="44"/>
  <c r="V26" i="44"/>
  <c r="U26" i="44"/>
  <c r="T26" i="44"/>
  <c r="S26" i="44"/>
  <c r="R26" i="44"/>
  <c r="Q26" i="44"/>
  <c r="P26" i="44"/>
  <c r="O26" i="44"/>
  <c r="N26" i="44"/>
  <c r="M26" i="44"/>
  <c r="L26" i="44"/>
  <c r="K26" i="44"/>
  <c r="J26" i="44"/>
  <c r="I26" i="44"/>
  <c r="H26" i="44"/>
  <c r="G26" i="44"/>
  <c r="F26" i="44"/>
  <c r="E26" i="44"/>
  <c r="AI21" i="44"/>
  <c r="AG21" i="44"/>
  <c r="X21" i="44"/>
  <c r="W21" i="44"/>
  <c r="T21" i="44"/>
  <c r="L21" i="44"/>
  <c r="I21" i="44"/>
  <c r="AK19" i="44"/>
  <c r="AK61" i="44" s="1"/>
  <c r="AJ19" i="44"/>
  <c r="AJ61" i="44" s="1"/>
  <c r="AI19" i="44"/>
  <c r="AI61" i="44" s="1"/>
  <c r="AG19" i="44"/>
  <c r="AG61" i="44" s="1"/>
  <c r="AF19" i="44"/>
  <c r="AF61" i="44" s="1"/>
  <c r="AD19" i="44"/>
  <c r="AD61" i="44" s="1"/>
  <c r="AC19" i="44"/>
  <c r="AC61" i="44" s="1"/>
  <c r="AB19" i="44"/>
  <c r="AB61" i="44" s="1"/>
  <c r="AA19" i="44"/>
  <c r="AA61" i="44" s="1"/>
  <c r="Z19" i="44"/>
  <c r="Z61" i="44" s="1"/>
  <c r="Y19" i="44"/>
  <c r="Y61" i="44" s="1"/>
  <c r="X19" i="44"/>
  <c r="X61" i="44" s="1"/>
  <c r="W19" i="44"/>
  <c r="W61" i="44" s="1"/>
  <c r="V19" i="44"/>
  <c r="U19" i="44"/>
  <c r="U61" i="44" s="1"/>
  <c r="T19" i="44"/>
  <c r="T61" i="44" s="1"/>
  <c r="S19" i="44"/>
  <c r="S61" i="44" s="1"/>
  <c r="R19" i="44"/>
  <c r="R61" i="44" s="1"/>
  <c r="Q19" i="44"/>
  <c r="Q61" i="44" s="1"/>
  <c r="P19" i="44"/>
  <c r="P61" i="44" s="1"/>
  <c r="O19" i="44"/>
  <c r="O61" i="44" s="1"/>
  <c r="N19" i="44"/>
  <c r="N61" i="44" s="1"/>
  <c r="M19" i="44"/>
  <c r="M61" i="44" s="1"/>
  <c r="L19" i="44"/>
  <c r="L61" i="44" s="1"/>
  <c r="K19" i="44"/>
  <c r="K61" i="44" s="1"/>
  <c r="J19" i="44"/>
  <c r="I19" i="44"/>
  <c r="I61" i="44" s="1"/>
  <c r="H19" i="44"/>
  <c r="G19" i="44"/>
  <c r="G61" i="44" s="1"/>
  <c r="F19" i="44"/>
  <c r="F61" i="44" s="1"/>
  <c r="E19" i="44"/>
  <c r="E61" i="44" s="1"/>
  <c r="AK18" i="44"/>
  <c r="AJ18" i="44"/>
  <c r="AI18" i="44"/>
  <c r="AG18" i="44"/>
  <c r="AF18" i="44"/>
  <c r="AD18" i="44"/>
  <c r="AC18" i="44"/>
  <c r="AB18" i="44"/>
  <c r="AA18" i="44"/>
  <c r="Z18" i="44"/>
  <c r="Y18" i="44"/>
  <c r="X18" i="44"/>
  <c r="W18" i="44"/>
  <c r="V18" i="44"/>
  <c r="U18" i="44"/>
  <c r="T18" i="44"/>
  <c r="S18" i="44"/>
  <c r="R18" i="44"/>
  <c r="Q18" i="44"/>
  <c r="P18" i="44"/>
  <c r="O18" i="44"/>
  <c r="N18" i="44"/>
  <c r="M18" i="44"/>
  <c r="L18" i="44"/>
  <c r="K18" i="44"/>
  <c r="J18" i="44"/>
  <c r="I18" i="44"/>
  <c r="H18" i="44"/>
  <c r="G18" i="44"/>
  <c r="F18" i="44"/>
  <c r="E18" i="44"/>
  <c r="B15" i="44"/>
  <c r="B14" i="44"/>
  <c r="B13" i="44"/>
  <c r="AJ31" i="44" s="1"/>
  <c r="U10" i="44"/>
  <c r="U48" i="44" s="1"/>
  <c r="U9" i="44"/>
  <c r="U32" i="44" s="1"/>
  <c r="U8" i="44"/>
  <c r="U46" i="44" s="1"/>
  <c r="U53" i="44" s="1"/>
  <c r="AK3" i="44"/>
  <c r="AK60" i="44" s="1"/>
  <c r="AJ3" i="44"/>
  <c r="AJ60" i="44" s="1"/>
  <c r="AI3" i="44"/>
  <c r="AI60" i="44" s="1"/>
  <c r="AG3" i="44"/>
  <c r="AG60" i="44" s="1"/>
  <c r="AF3" i="44"/>
  <c r="AF60" i="44" s="1"/>
  <c r="AD3" i="44"/>
  <c r="AD60" i="44" s="1"/>
  <c r="AC3" i="44"/>
  <c r="AC60" i="44" s="1"/>
  <c r="AB3" i="44"/>
  <c r="AB60" i="44" s="1"/>
  <c r="AA3" i="44"/>
  <c r="Z3" i="44"/>
  <c r="Y3" i="44"/>
  <c r="Y60" i="44" s="1"/>
  <c r="X3" i="44"/>
  <c r="X60" i="44" s="1"/>
  <c r="W3" i="44"/>
  <c r="V3" i="44"/>
  <c r="V60" i="44" s="1"/>
  <c r="U3" i="44"/>
  <c r="U60" i="44" s="1"/>
  <c r="T3" i="44"/>
  <c r="T60" i="44" s="1"/>
  <c r="S3" i="44"/>
  <c r="S60" i="44" s="1"/>
  <c r="R3" i="44"/>
  <c r="R60" i="44" s="1"/>
  <c r="Q3" i="44"/>
  <c r="Q60" i="44" s="1"/>
  <c r="P3" i="44"/>
  <c r="P60" i="44" s="1"/>
  <c r="O3" i="44"/>
  <c r="O60" i="44" s="1"/>
  <c r="N3" i="44"/>
  <c r="N60" i="44" s="1"/>
  <c r="M3" i="44"/>
  <c r="L3" i="44"/>
  <c r="L60" i="44" s="1"/>
  <c r="K3" i="44"/>
  <c r="J3" i="44"/>
  <c r="J60" i="44" s="1"/>
  <c r="I3" i="44"/>
  <c r="I60" i="44" s="1"/>
  <c r="H3" i="44"/>
  <c r="H60" i="44" s="1"/>
  <c r="G3" i="44"/>
  <c r="G60" i="44" s="1"/>
  <c r="F3" i="44"/>
  <c r="F60" i="44" s="1"/>
  <c r="E3" i="44"/>
  <c r="E60" i="44" s="1"/>
  <c r="Q103" i="43"/>
  <c r="P103" i="43"/>
  <c r="E18" i="43"/>
  <c r="F18" i="43"/>
  <c r="G18" i="43"/>
  <c r="AK144" i="43"/>
  <c r="AF144" i="43"/>
  <c r="Z144" i="43"/>
  <c r="W144" i="43"/>
  <c r="S144" i="43"/>
  <c r="N144" i="43"/>
  <c r="K144" i="43"/>
  <c r="G144" i="43"/>
  <c r="AK143" i="43"/>
  <c r="AJ143" i="43"/>
  <c r="AI143" i="43"/>
  <c r="AF143" i="43"/>
  <c r="AD143" i="43"/>
  <c r="Z143" i="43"/>
  <c r="W143" i="43"/>
  <c r="V143" i="43"/>
  <c r="U143" i="43"/>
  <c r="S143" i="43"/>
  <c r="R143" i="43"/>
  <c r="N143" i="43"/>
  <c r="K143" i="43"/>
  <c r="J143" i="43"/>
  <c r="I143" i="43"/>
  <c r="G143" i="43"/>
  <c r="F143" i="43"/>
  <c r="AK140" i="43"/>
  <c r="AG140" i="43"/>
  <c r="AF140" i="43"/>
  <c r="AB140" i="43"/>
  <c r="AA140" i="43"/>
  <c r="T140" i="43"/>
  <c r="S140" i="43"/>
  <c r="O140" i="43"/>
  <c r="H140" i="43"/>
  <c r="G140" i="43"/>
  <c r="AD139" i="43"/>
  <c r="R139" i="43"/>
  <c r="F139" i="43"/>
  <c r="AK137" i="43"/>
  <c r="AJ137" i="43"/>
  <c r="AJ144" i="43" s="1"/>
  <c r="AI137" i="43"/>
  <c r="AI144" i="43" s="1"/>
  <c r="AG137" i="43"/>
  <c r="AF137" i="43"/>
  <c r="AD137" i="43"/>
  <c r="AD144" i="43" s="1"/>
  <c r="AC137" i="43"/>
  <c r="AC144" i="43" s="1"/>
  <c r="AB137" i="43"/>
  <c r="AA137" i="43"/>
  <c r="Z137" i="43"/>
  <c r="Y137" i="43"/>
  <c r="Y143" i="43" s="1"/>
  <c r="X137" i="43"/>
  <c r="X143" i="43" s="1"/>
  <c r="W137" i="43"/>
  <c r="V137" i="43"/>
  <c r="V144" i="43" s="1"/>
  <c r="U137" i="43"/>
  <c r="U144" i="43" s="1"/>
  <c r="T137" i="43"/>
  <c r="S137" i="43"/>
  <c r="R137" i="43"/>
  <c r="R144" i="43" s="1"/>
  <c r="Q137" i="43"/>
  <c r="Q144" i="43" s="1"/>
  <c r="P137" i="43"/>
  <c r="O137" i="43"/>
  <c r="N137" i="43"/>
  <c r="M137" i="43"/>
  <c r="M143" i="43" s="1"/>
  <c r="L137" i="43"/>
  <c r="L143" i="43" s="1"/>
  <c r="K137" i="43"/>
  <c r="J137" i="43"/>
  <c r="J144" i="43" s="1"/>
  <c r="I137" i="43"/>
  <c r="I144" i="43" s="1"/>
  <c r="H137" i="43"/>
  <c r="G137" i="43"/>
  <c r="F137" i="43"/>
  <c r="F144" i="43" s="1"/>
  <c r="E137" i="43"/>
  <c r="E144" i="43" s="1"/>
  <c r="AK136" i="43"/>
  <c r="AJ136" i="43"/>
  <c r="AI136" i="43"/>
  <c r="AG136" i="43"/>
  <c r="AF136" i="43"/>
  <c r="AD136" i="43"/>
  <c r="AC136" i="43"/>
  <c r="AB136" i="43"/>
  <c r="AA136" i="43"/>
  <c r="Z136" i="43"/>
  <c r="Y136" i="43"/>
  <c r="X136" i="43"/>
  <c r="W136" i="43"/>
  <c r="V136" i="43"/>
  <c r="U136" i="43"/>
  <c r="T136" i="43"/>
  <c r="S136" i="43"/>
  <c r="R136" i="43"/>
  <c r="Q136" i="43"/>
  <c r="P136" i="43"/>
  <c r="O136" i="43"/>
  <c r="N136" i="43"/>
  <c r="M136" i="43"/>
  <c r="L136" i="43"/>
  <c r="K136" i="43"/>
  <c r="J136" i="43"/>
  <c r="I136" i="43"/>
  <c r="H136" i="43"/>
  <c r="G136" i="43"/>
  <c r="F136" i="43"/>
  <c r="E136" i="43"/>
  <c r="D135" i="43"/>
  <c r="AJ132" i="43"/>
  <c r="AF132" i="43"/>
  <c r="AD132" i="43"/>
  <c r="Z132" i="43"/>
  <c r="Y132" i="43"/>
  <c r="R132" i="43"/>
  <c r="M132" i="43"/>
  <c r="J132" i="43"/>
  <c r="F132" i="43"/>
  <c r="AI131" i="43"/>
  <c r="AI130" i="43"/>
  <c r="AB130" i="43"/>
  <c r="AA130" i="43"/>
  <c r="U130" i="43"/>
  <c r="T130" i="43"/>
  <c r="P130" i="43"/>
  <c r="O130" i="43"/>
  <c r="I130" i="43"/>
  <c r="AK129" i="43"/>
  <c r="AK131" i="43" s="1"/>
  <c r="AK141" i="43" s="1"/>
  <c r="AG129" i="43"/>
  <c r="AA129" i="43"/>
  <c r="AA131" i="43" s="1"/>
  <c r="AK128" i="43"/>
  <c r="AK130" i="43" s="1"/>
  <c r="AJ128" i="43"/>
  <c r="AJ130" i="43" s="1"/>
  <c r="AI128" i="43"/>
  <c r="AG128" i="43"/>
  <c r="AF128" i="43"/>
  <c r="AD128" i="43"/>
  <c r="AC128" i="43"/>
  <c r="AB128" i="43"/>
  <c r="AA128" i="43"/>
  <c r="Z128" i="43"/>
  <c r="Y128" i="43"/>
  <c r="X128" i="43"/>
  <c r="W128" i="43"/>
  <c r="W130" i="43" s="1"/>
  <c r="V128" i="43"/>
  <c r="V130" i="43" s="1"/>
  <c r="U128" i="43"/>
  <c r="T128" i="43"/>
  <c r="S128" i="43"/>
  <c r="R128" i="43"/>
  <c r="Q128" i="43"/>
  <c r="P128" i="43"/>
  <c r="O128" i="43"/>
  <c r="N128" i="43"/>
  <c r="M128" i="43"/>
  <c r="L128" i="43"/>
  <c r="K128" i="43"/>
  <c r="K130" i="43" s="1"/>
  <c r="J128" i="43"/>
  <c r="J130" i="43" s="1"/>
  <c r="I128" i="43"/>
  <c r="H128" i="43"/>
  <c r="G128" i="43"/>
  <c r="F128" i="43"/>
  <c r="E128" i="43"/>
  <c r="AK127" i="43"/>
  <c r="AJ127" i="43"/>
  <c r="AI127" i="43"/>
  <c r="AI129" i="43" s="1"/>
  <c r="AG127" i="43"/>
  <c r="AF127" i="43"/>
  <c r="AD127" i="43"/>
  <c r="AB127" i="43"/>
  <c r="AB129" i="43" s="1"/>
  <c r="AA127" i="43"/>
  <c r="Z127" i="43"/>
  <c r="Y127" i="43"/>
  <c r="Y129" i="43" s="1"/>
  <c r="Y131" i="43" s="1"/>
  <c r="X127" i="43"/>
  <c r="X129" i="43" s="1"/>
  <c r="X131" i="43" s="1"/>
  <c r="X141" i="43" s="1"/>
  <c r="T127" i="43"/>
  <c r="T129" i="43" s="1"/>
  <c r="S127" i="43"/>
  <c r="R127" i="43"/>
  <c r="Q127" i="43"/>
  <c r="P127" i="43"/>
  <c r="P129" i="43" s="1"/>
  <c r="P131" i="43" s="1"/>
  <c r="P141" i="43" s="1"/>
  <c r="O127" i="43"/>
  <c r="O129" i="43" s="1"/>
  <c r="O131" i="43" s="1"/>
  <c r="N127" i="43"/>
  <c r="M127" i="43"/>
  <c r="M129" i="43" s="1"/>
  <c r="M131" i="43" s="1"/>
  <c r="L127" i="43"/>
  <c r="L129" i="43" s="1"/>
  <c r="L131" i="43" s="1"/>
  <c r="L141" i="43" s="1"/>
  <c r="K127" i="43"/>
  <c r="J127" i="43"/>
  <c r="I127" i="43"/>
  <c r="I129" i="43" s="1"/>
  <c r="I131" i="43" s="1"/>
  <c r="H127" i="43"/>
  <c r="H129" i="43" s="1"/>
  <c r="G127" i="43"/>
  <c r="F127" i="43"/>
  <c r="E127" i="43"/>
  <c r="AK126" i="43"/>
  <c r="AJ126" i="43"/>
  <c r="AI126" i="43"/>
  <c r="AG126" i="43"/>
  <c r="AG130" i="43" s="1"/>
  <c r="AG131" i="43" s="1"/>
  <c r="AF126" i="43"/>
  <c r="AD126" i="43"/>
  <c r="AC126" i="43"/>
  <c r="AB126" i="43"/>
  <c r="AA126" i="43"/>
  <c r="Z126" i="43"/>
  <c r="Y126" i="43"/>
  <c r="Y130" i="43" s="1"/>
  <c r="X126" i="43"/>
  <c r="X130" i="43" s="1"/>
  <c r="W126" i="43"/>
  <c r="V126" i="43"/>
  <c r="U126" i="43"/>
  <c r="T126" i="43"/>
  <c r="S126" i="43"/>
  <c r="R126" i="43"/>
  <c r="Q126" i="43"/>
  <c r="P126" i="43"/>
  <c r="O126" i="43"/>
  <c r="N126" i="43"/>
  <c r="M126" i="43"/>
  <c r="M130" i="43" s="1"/>
  <c r="L126" i="43"/>
  <c r="L130" i="43" s="1"/>
  <c r="K126" i="43"/>
  <c r="J126" i="43"/>
  <c r="I126" i="43"/>
  <c r="H126" i="43"/>
  <c r="H130" i="43" s="1"/>
  <c r="G126" i="43"/>
  <c r="F126" i="43"/>
  <c r="E126" i="43"/>
  <c r="AK125" i="43"/>
  <c r="AK132" i="43" s="1"/>
  <c r="AJ125" i="43"/>
  <c r="AI125" i="43"/>
  <c r="AI132" i="43" s="1"/>
  <c r="AG125" i="43"/>
  <c r="AG132" i="43" s="1"/>
  <c r="AF125" i="43"/>
  <c r="AD125" i="43"/>
  <c r="AB125" i="43"/>
  <c r="AB132" i="43" s="1"/>
  <c r="AA125" i="43"/>
  <c r="AA132" i="43" s="1"/>
  <c r="Z125" i="43"/>
  <c r="Y125" i="43"/>
  <c r="X125" i="43"/>
  <c r="X132" i="43" s="1"/>
  <c r="T125" i="43"/>
  <c r="T132" i="43" s="1"/>
  <c r="S125" i="43"/>
  <c r="S132" i="43" s="1"/>
  <c r="R125" i="43"/>
  <c r="Q125" i="43"/>
  <c r="Q132" i="43" s="1"/>
  <c r="P125" i="43"/>
  <c r="P132" i="43" s="1"/>
  <c r="O125" i="43"/>
  <c r="O132" i="43" s="1"/>
  <c r="N125" i="43"/>
  <c r="N132" i="43" s="1"/>
  <c r="M125" i="43"/>
  <c r="L125" i="43"/>
  <c r="L132" i="43" s="1"/>
  <c r="K125" i="43"/>
  <c r="K132" i="43" s="1"/>
  <c r="J125" i="43"/>
  <c r="I125" i="43"/>
  <c r="I132" i="43" s="1"/>
  <c r="H125" i="43"/>
  <c r="H132" i="43" s="1"/>
  <c r="G125" i="43"/>
  <c r="G132" i="43" s="1"/>
  <c r="F125" i="43"/>
  <c r="E125" i="43"/>
  <c r="E132" i="43" s="1"/>
  <c r="AK124" i="43"/>
  <c r="AJ124" i="43"/>
  <c r="AI124" i="43"/>
  <c r="AG124" i="43"/>
  <c r="AF124" i="43"/>
  <c r="AD124" i="43"/>
  <c r="AC124" i="43"/>
  <c r="AB124" i="43"/>
  <c r="AA124" i="43"/>
  <c r="Z124" i="43"/>
  <c r="Y124" i="43"/>
  <c r="X124" i="43"/>
  <c r="W124" i="43"/>
  <c r="V124" i="43"/>
  <c r="U124" i="43"/>
  <c r="T124" i="43"/>
  <c r="S124" i="43"/>
  <c r="R124" i="43"/>
  <c r="Q124" i="43"/>
  <c r="P124" i="43"/>
  <c r="O124" i="43"/>
  <c r="N124" i="43"/>
  <c r="M124" i="43"/>
  <c r="L124" i="43"/>
  <c r="K124" i="43"/>
  <c r="J124" i="43"/>
  <c r="I124" i="43"/>
  <c r="H124" i="43"/>
  <c r="G124" i="43"/>
  <c r="F124" i="43"/>
  <c r="E124" i="43"/>
  <c r="AI115" i="43"/>
  <c r="AB115" i="43"/>
  <c r="Y115" i="43"/>
  <c r="P115" i="43"/>
  <c r="I115" i="43"/>
  <c r="AK114" i="43"/>
  <c r="AK115" i="43" s="1"/>
  <c r="AI114" i="43"/>
  <c r="AI99" i="43" s="1"/>
  <c r="AG114" i="43"/>
  <c r="AG115" i="43" s="1"/>
  <c r="AB114" i="43"/>
  <c r="X114" i="43"/>
  <c r="T114" i="43"/>
  <c r="T115" i="43" s="1"/>
  <c r="P114" i="43"/>
  <c r="P99" i="43" s="1"/>
  <c r="L114" i="43"/>
  <c r="I114" i="43"/>
  <c r="I99" i="43" s="1"/>
  <c r="AK110" i="43"/>
  <c r="AJ110" i="43"/>
  <c r="AI110" i="43"/>
  <c r="AG110" i="43"/>
  <c r="AF110" i="43"/>
  <c r="AD110" i="43"/>
  <c r="AC110" i="43"/>
  <c r="AB110" i="43"/>
  <c r="AA110" i="43"/>
  <c r="Z110" i="43"/>
  <c r="Y110" i="43"/>
  <c r="X110" i="43"/>
  <c r="W110" i="43"/>
  <c r="V110" i="43"/>
  <c r="U110" i="43"/>
  <c r="T110" i="43"/>
  <c r="S110" i="43"/>
  <c r="R110" i="43"/>
  <c r="Q110" i="43"/>
  <c r="P110" i="43"/>
  <c r="O110" i="43"/>
  <c r="N110" i="43"/>
  <c r="M110" i="43"/>
  <c r="L110" i="43"/>
  <c r="K110" i="43"/>
  <c r="J110" i="43"/>
  <c r="I110" i="43"/>
  <c r="H110" i="43"/>
  <c r="G110" i="43"/>
  <c r="F110" i="43"/>
  <c r="E110" i="43"/>
  <c r="AK108" i="43"/>
  <c r="AJ108" i="43"/>
  <c r="AI108" i="43"/>
  <c r="AG108" i="43"/>
  <c r="AF108" i="43"/>
  <c r="AD108" i="43"/>
  <c r="AC108" i="43"/>
  <c r="AB108" i="43"/>
  <c r="AA108" i="43"/>
  <c r="Z108" i="43"/>
  <c r="Y108" i="43"/>
  <c r="X108" i="43"/>
  <c r="W108" i="43"/>
  <c r="V108" i="43"/>
  <c r="U108" i="43"/>
  <c r="T108" i="43"/>
  <c r="S108" i="43"/>
  <c r="R108" i="43"/>
  <c r="Q108" i="43"/>
  <c r="P108" i="43"/>
  <c r="O108" i="43"/>
  <c r="N108" i="43"/>
  <c r="M108" i="43"/>
  <c r="L108" i="43"/>
  <c r="K108" i="43"/>
  <c r="J108" i="43"/>
  <c r="I108" i="43"/>
  <c r="H108" i="43"/>
  <c r="G108" i="43"/>
  <c r="F108" i="43"/>
  <c r="E108" i="43"/>
  <c r="AK107" i="43"/>
  <c r="AJ107" i="43"/>
  <c r="AI107" i="43"/>
  <c r="AG107" i="43"/>
  <c r="AF107" i="43"/>
  <c r="AD107" i="43"/>
  <c r="AB107" i="43"/>
  <c r="AA107" i="43"/>
  <c r="Z107" i="43"/>
  <c r="Y107" i="43"/>
  <c r="X107" i="43"/>
  <c r="T107" i="43"/>
  <c r="S107" i="43"/>
  <c r="R107" i="43"/>
  <c r="Q107" i="43"/>
  <c r="P107" i="43"/>
  <c r="O107" i="43"/>
  <c r="N107" i="43"/>
  <c r="M107" i="43"/>
  <c r="L107" i="43"/>
  <c r="K107" i="43"/>
  <c r="J107" i="43"/>
  <c r="I107" i="43"/>
  <c r="H107" i="43"/>
  <c r="G107" i="43"/>
  <c r="F107" i="43"/>
  <c r="E107" i="43"/>
  <c r="AK106" i="43"/>
  <c r="AJ106" i="43"/>
  <c r="AI106" i="43"/>
  <c r="AG106" i="43"/>
  <c r="AF106" i="43"/>
  <c r="AD106" i="43"/>
  <c r="AC106" i="43"/>
  <c r="AB106" i="43"/>
  <c r="AA106" i="43"/>
  <c r="Z106" i="43"/>
  <c r="Y106" i="43"/>
  <c r="X106" i="43"/>
  <c r="W106" i="43"/>
  <c r="V106" i="43"/>
  <c r="U106" i="43"/>
  <c r="T106" i="43"/>
  <c r="S106" i="43"/>
  <c r="R106" i="43"/>
  <c r="Q106" i="43"/>
  <c r="P106" i="43"/>
  <c r="O106" i="43"/>
  <c r="N106" i="43"/>
  <c r="M106" i="43"/>
  <c r="L106" i="43"/>
  <c r="K106" i="43"/>
  <c r="J106" i="43"/>
  <c r="I106" i="43"/>
  <c r="H106" i="43"/>
  <c r="G106" i="43"/>
  <c r="F106" i="43"/>
  <c r="E106" i="43"/>
  <c r="AK105" i="43"/>
  <c r="AJ105" i="43"/>
  <c r="AJ114" i="43" s="1"/>
  <c r="AJ115" i="43" s="1"/>
  <c r="AI105" i="43"/>
  <c r="AG105" i="43"/>
  <c r="AF105" i="43"/>
  <c r="AF114" i="43" s="1"/>
  <c r="AF115" i="43" s="1"/>
  <c r="AD105" i="43"/>
  <c r="AD114" i="43" s="1"/>
  <c r="AD115" i="43" s="1"/>
  <c r="AC105" i="43"/>
  <c r="AB105" i="43"/>
  <c r="AA105" i="43"/>
  <c r="AA114" i="43" s="1"/>
  <c r="AA115" i="43" s="1"/>
  <c r="Z105" i="43"/>
  <c r="Z114" i="43" s="1"/>
  <c r="Z115" i="43" s="1"/>
  <c r="Y105" i="43"/>
  <c r="Y114" i="43" s="1"/>
  <c r="Y99" i="43" s="1"/>
  <c r="X105" i="43"/>
  <c r="W105" i="43"/>
  <c r="W88" i="43" s="1"/>
  <c r="W107" i="43" s="1"/>
  <c r="V105" i="43"/>
  <c r="V88" i="43" s="1"/>
  <c r="U105" i="43"/>
  <c r="T105" i="43"/>
  <c r="S105" i="43"/>
  <c r="S114" i="43" s="1"/>
  <c r="S115" i="43" s="1"/>
  <c r="R105" i="43"/>
  <c r="R114" i="43" s="1"/>
  <c r="R115" i="43" s="1"/>
  <c r="Q105" i="43"/>
  <c r="Q114" i="43" s="1"/>
  <c r="Q115" i="43" s="1"/>
  <c r="P105" i="43"/>
  <c r="O105" i="43"/>
  <c r="O114" i="43" s="1"/>
  <c r="N105" i="43"/>
  <c r="N114" i="43" s="1"/>
  <c r="N115" i="43" s="1"/>
  <c r="M105" i="43"/>
  <c r="M114" i="43" s="1"/>
  <c r="M99" i="43" s="1"/>
  <c r="L105" i="43"/>
  <c r="K105" i="43"/>
  <c r="K114" i="43" s="1"/>
  <c r="J105" i="43"/>
  <c r="J114" i="43" s="1"/>
  <c r="I105" i="43"/>
  <c r="H105" i="43"/>
  <c r="H114" i="43" s="1"/>
  <c r="H115" i="43" s="1"/>
  <c r="G105" i="43"/>
  <c r="G114" i="43" s="1"/>
  <c r="G115" i="43" s="1"/>
  <c r="F105" i="43"/>
  <c r="F114" i="43" s="1"/>
  <c r="F115" i="43" s="1"/>
  <c r="E105" i="43"/>
  <c r="E114" i="43" s="1"/>
  <c r="E99" i="43" s="1"/>
  <c r="AK104" i="43"/>
  <c r="AJ104" i="43"/>
  <c r="AI104" i="43"/>
  <c r="AG104" i="43"/>
  <c r="AF104" i="43"/>
  <c r="AD104" i="43"/>
  <c r="AC104" i="43"/>
  <c r="AB104" i="43"/>
  <c r="AA104" i="43"/>
  <c r="Z104" i="43"/>
  <c r="Y104" i="43"/>
  <c r="X104" i="43"/>
  <c r="W104" i="43"/>
  <c r="V104" i="43"/>
  <c r="U104" i="43"/>
  <c r="T104" i="43"/>
  <c r="S104" i="43"/>
  <c r="R104" i="43"/>
  <c r="Q104" i="43"/>
  <c r="P104" i="43"/>
  <c r="O104" i="43"/>
  <c r="N104" i="43"/>
  <c r="M104" i="43"/>
  <c r="L104" i="43"/>
  <c r="K104" i="43"/>
  <c r="J104" i="43"/>
  <c r="I104" i="43"/>
  <c r="H104" i="43"/>
  <c r="G104" i="43"/>
  <c r="F104" i="43"/>
  <c r="E104" i="43"/>
  <c r="AJ99" i="43"/>
  <c r="AG99" i="43"/>
  <c r="AF99" i="43"/>
  <c r="AD99" i="43"/>
  <c r="AB99" i="43"/>
  <c r="AA99" i="43"/>
  <c r="Z99" i="43"/>
  <c r="T99" i="43"/>
  <c r="Q99" i="43"/>
  <c r="N99" i="43"/>
  <c r="H99" i="43"/>
  <c r="AK97" i="43"/>
  <c r="AJ97" i="43"/>
  <c r="AJ140" i="43" s="1"/>
  <c r="AI97" i="43"/>
  <c r="AI140" i="43" s="1"/>
  <c r="AG97" i="43"/>
  <c r="AF97" i="43"/>
  <c r="AD97" i="43"/>
  <c r="AD140" i="43" s="1"/>
  <c r="AC97" i="43"/>
  <c r="AC140" i="43" s="1"/>
  <c r="AB97" i="43"/>
  <c r="AA97" i="43"/>
  <c r="Z97" i="43"/>
  <c r="Z140" i="43" s="1"/>
  <c r="Y97" i="43"/>
  <c r="Y140" i="43" s="1"/>
  <c r="X97" i="43"/>
  <c r="X140" i="43" s="1"/>
  <c r="W97" i="43"/>
  <c r="W140" i="43" s="1"/>
  <c r="V97" i="43"/>
  <c r="V140" i="43" s="1"/>
  <c r="U97" i="43"/>
  <c r="U140" i="43" s="1"/>
  <c r="T97" i="43"/>
  <c r="S97" i="43"/>
  <c r="R97" i="43"/>
  <c r="R140" i="43" s="1"/>
  <c r="Q97" i="43"/>
  <c r="Q140" i="43" s="1"/>
  <c r="P97" i="43"/>
  <c r="P140" i="43" s="1"/>
  <c r="O97" i="43"/>
  <c r="N97" i="43"/>
  <c r="N140" i="43" s="1"/>
  <c r="M97" i="43"/>
  <c r="M140" i="43" s="1"/>
  <c r="L97" i="43"/>
  <c r="L140" i="43" s="1"/>
  <c r="K97" i="43"/>
  <c r="K140" i="43" s="1"/>
  <c r="J97" i="43"/>
  <c r="J140" i="43" s="1"/>
  <c r="I97" i="43"/>
  <c r="I140" i="43" s="1"/>
  <c r="H97" i="43"/>
  <c r="G97" i="43"/>
  <c r="F97" i="43"/>
  <c r="F140" i="43" s="1"/>
  <c r="E97" i="43"/>
  <c r="E140" i="43" s="1"/>
  <c r="AK96" i="43"/>
  <c r="AJ96" i="43"/>
  <c r="AI96" i="43"/>
  <c r="AG96" i="43"/>
  <c r="AF96" i="43"/>
  <c r="AD96" i="43"/>
  <c r="AC96" i="43"/>
  <c r="AB96" i="43"/>
  <c r="AA96" i="43"/>
  <c r="Z96" i="43"/>
  <c r="Y96" i="43"/>
  <c r="X96" i="43"/>
  <c r="W96" i="43"/>
  <c r="V96" i="43"/>
  <c r="U96" i="43"/>
  <c r="T96" i="43"/>
  <c r="S96" i="43"/>
  <c r="R96" i="43"/>
  <c r="Q96" i="43"/>
  <c r="P96" i="43"/>
  <c r="O96" i="43"/>
  <c r="N96" i="43"/>
  <c r="M96" i="43"/>
  <c r="L96" i="43"/>
  <c r="K96" i="43"/>
  <c r="J96" i="43"/>
  <c r="I96" i="43"/>
  <c r="H96" i="43"/>
  <c r="G96" i="43"/>
  <c r="F96" i="43"/>
  <c r="E96" i="43"/>
  <c r="B93" i="43"/>
  <c r="B92" i="43"/>
  <c r="B91" i="43"/>
  <c r="AC88" i="43"/>
  <c r="U88" i="43"/>
  <c r="U127" i="43" s="1"/>
  <c r="U129" i="43" s="1"/>
  <c r="U131" i="43" s="1"/>
  <c r="AC86" i="43"/>
  <c r="W86" i="43"/>
  <c r="W125" i="43" s="1"/>
  <c r="W132" i="43" s="1"/>
  <c r="V86" i="43"/>
  <c r="V125" i="43" s="1"/>
  <c r="V132" i="43" s="1"/>
  <c r="U86" i="43"/>
  <c r="AK81" i="43"/>
  <c r="AK139" i="43" s="1"/>
  <c r="AJ81" i="43"/>
  <c r="AJ139" i="43" s="1"/>
  <c r="AI81" i="43"/>
  <c r="AI139" i="43" s="1"/>
  <c r="AG81" i="43"/>
  <c r="AG139" i="43" s="1"/>
  <c r="AF81" i="43"/>
  <c r="AF139" i="43" s="1"/>
  <c r="AD81" i="43"/>
  <c r="AC81" i="43"/>
  <c r="AC139" i="43" s="1"/>
  <c r="AB81" i="43"/>
  <c r="AB139" i="43" s="1"/>
  <c r="AA81" i="43"/>
  <c r="AA139" i="43" s="1"/>
  <c r="Z81" i="43"/>
  <c r="Z139" i="43" s="1"/>
  <c r="Y81" i="43"/>
  <c r="Y139" i="43" s="1"/>
  <c r="X81" i="43"/>
  <c r="X139" i="43" s="1"/>
  <c r="W81" i="43"/>
  <c r="W139" i="43" s="1"/>
  <c r="V81" i="43"/>
  <c r="V139" i="43" s="1"/>
  <c r="U81" i="43"/>
  <c r="U139" i="43" s="1"/>
  <c r="T81" i="43"/>
  <c r="T139" i="43" s="1"/>
  <c r="S81" i="43"/>
  <c r="S139" i="43" s="1"/>
  <c r="R81" i="43"/>
  <c r="Q81" i="43"/>
  <c r="Q139" i="43" s="1"/>
  <c r="P81" i="43"/>
  <c r="P139" i="43" s="1"/>
  <c r="O81" i="43"/>
  <c r="O139" i="43" s="1"/>
  <c r="N81" i="43"/>
  <c r="N139" i="43" s="1"/>
  <c r="M81" i="43"/>
  <c r="M139" i="43" s="1"/>
  <c r="L81" i="43"/>
  <c r="L139" i="43" s="1"/>
  <c r="K81" i="43"/>
  <c r="K139" i="43" s="1"/>
  <c r="J81" i="43"/>
  <c r="J139" i="43" s="1"/>
  <c r="I81" i="43"/>
  <c r="I139" i="43" s="1"/>
  <c r="H81" i="43"/>
  <c r="H139" i="43" s="1"/>
  <c r="G81" i="43"/>
  <c r="G139" i="43" s="1"/>
  <c r="F81" i="43"/>
  <c r="E81" i="43"/>
  <c r="E139" i="43" s="1"/>
  <c r="B80" i="43"/>
  <c r="Z65" i="43"/>
  <c r="V65" i="43"/>
  <c r="N65" i="43"/>
  <c r="K65" i="43"/>
  <c r="Z64" i="43"/>
  <c r="Y64" i="43"/>
  <c r="W64" i="43"/>
  <c r="N64" i="43"/>
  <c r="M64" i="43"/>
  <c r="L64" i="43"/>
  <c r="I64" i="43"/>
  <c r="AK58" i="43"/>
  <c r="AK65" i="43" s="1"/>
  <c r="AJ58" i="43"/>
  <c r="AJ65" i="43" s="1"/>
  <c r="AI58" i="43"/>
  <c r="AI65" i="43" s="1"/>
  <c r="AG58" i="43"/>
  <c r="AG65" i="43" s="1"/>
  <c r="AF58" i="43"/>
  <c r="AF65" i="43" s="1"/>
  <c r="AD58" i="43"/>
  <c r="AC58" i="43"/>
  <c r="AC65" i="43" s="1"/>
  <c r="AB58" i="43"/>
  <c r="AB64" i="43" s="1"/>
  <c r="AA58" i="43"/>
  <c r="Z58" i="43"/>
  <c r="Y58" i="43"/>
  <c r="Y65" i="43" s="1"/>
  <c r="X58" i="43"/>
  <c r="X65" i="43" s="1"/>
  <c r="W58" i="43"/>
  <c r="W65" i="43" s="1"/>
  <c r="V58" i="43"/>
  <c r="V64" i="43" s="1"/>
  <c r="U58" i="43"/>
  <c r="U65" i="43" s="1"/>
  <c r="T58" i="43"/>
  <c r="T65" i="43" s="1"/>
  <c r="S58" i="43"/>
  <c r="S65" i="43" s="1"/>
  <c r="R58" i="43"/>
  <c r="Q58" i="43"/>
  <c r="Q65" i="43" s="1"/>
  <c r="P58" i="43"/>
  <c r="P64" i="43" s="1"/>
  <c r="O58" i="43"/>
  <c r="O45" i="43" s="1"/>
  <c r="N58" i="43"/>
  <c r="M58" i="43"/>
  <c r="M65" i="43" s="1"/>
  <c r="L58" i="43"/>
  <c r="L65" i="43" s="1"/>
  <c r="K58" i="43"/>
  <c r="K64" i="43" s="1"/>
  <c r="J58" i="43"/>
  <c r="J65" i="43" s="1"/>
  <c r="I58" i="43"/>
  <c r="I65" i="43" s="1"/>
  <c r="H58" i="43"/>
  <c r="H65" i="43" s="1"/>
  <c r="G58" i="43"/>
  <c r="G64" i="43" s="1"/>
  <c r="F58" i="43"/>
  <c r="E58" i="43"/>
  <c r="E65" i="43" s="1"/>
  <c r="AK57" i="43"/>
  <c r="AJ57" i="43"/>
  <c r="AI57" i="43"/>
  <c r="AG57" i="43"/>
  <c r="AF57" i="43"/>
  <c r="AD57" i="43"/>
  <c r="AC57" i="43"/>
  <c r="AB57" i="43"/>
  <c r="AA57" i="43"/>
  <c r="Z57" i="43"/>
  <c r="Y57" i="43"/>
  <c r="X57" i="43"/>
  <c r="W57" i="43"/>
  <c r="V57" i="43"/>
  <c r="U57" i="43"/>
  <c r="T57" i="43"/>
  <c r="S57" i="43"/>
  <c r="R57" i="43"/>
  <c r="Q57" i="43"/>
  <c r="P57" i="43"/>
  <c r="O57" i="43"/>
  <c r="N57" i="43"/>
  <c r="M57" i="43"/>
  <c r="L57" i="43"/>
  <c r="K57" i="43"/>
  <c r="J57" i="43"/>
  <c r="I57" i="43"/>
  <c r="H57" i="43"/>
  <c r="G57" i="43"/>
  <c r="F57" i="43"/>
  <c r="E57" i="43"/>
  <c r="D57" i="43"/>
  <c r="D56" i="43"/>
  <c r="AK53" i="43"/>
  <c r="W53" i="43"/>
  <c r="K53" i="43"/>
  <c r="AK49" i="43"/>
  <c r="AK51" i="43" s="1"/>
  <c r="AJ49" i="43"/>
  <c r="AI49" i="43"/>
  <c r="AI50" i="43" s="1"/>
  <c r="AG49" i="43"/>
  <c r="AF49" i="43"/>
  <c r="AF50" i="43" s="1"/>
  <c r="AD49" i="43"/>
  <c r="AD51" i="43" s="1"/>
  <c r="AC49" i="43"/>
  <c r="AB49" i="43"/>
  <c r="AB51" i="43" s="1"/>
  <c r="AA49" i="43"/>
  <c r="Z49" i="43"/>
  <c r="Z51" i="43" s="1"/>
  <c r="Y49" i="43"/>
  <c r="X49" i="43"/>
  <c r="W49" i="43"/>
  <c r="W51" i="43" s="1"/>
  <c r="V49" i="43"/>
  <c r="U49" i="43"/>
  <c r="T49" i="43"/>
  <c r="T50" i="43" s="1"/>
  <c r="S49" i="43"/>
  <c r="R49" i="43"/>
  <c r="R51" i="43" s="1"/>
  <c r="Q49" i="43"/>
  <c r="P49" i="43"/>
  <c r="P51" i="43" s="1"/>
  <c r="O49" i="43"/>
  <c r="N49" i="43"/>
  <c r="M49" i="43"/>
  <c r="M51" i="43" s="1"/>
  <c r="L49" i="43"/>
  <c r="K49" i="43"/>
  <c r="K51" i="43" s="1"/>
  <c r="J49" i="43"/>
  <c r="I49" i="43"/>
  <c r="H49" i="43"/>
  <c r="G49" i="43"/>
  <c r="G50" i="43" s="1"/>
  <c r="F49" i="43"/>
  <c r="F51" i="43" s="1"/>
  <c r="E49" i="43"/>
  <c r="E51" i="43" s="1"/>
  <c r="AK48" i="43"/>
  <c r="AJ48" i="43"/>
  <c r="AI48" i="43"/>
  <c r="AG48" i="43"/>
  <c r="AF48" i="43"/>
  <c r="AD48" i="43"/>
  <c r="AB48" i="43"/>
  <c r="AA48" i="43"/>
  <c r="Z48" i="43"/>
  <c r="Z50" i="43" s="1"/>
  <c r="Z52" i="43" s="1"/>
  <c r="Y48" i="43"/>
  <c r="X48" i="43"/>
  <c r="W48" i="43"/>
  <c r="T48" i="43"/>
  <c r="S48" i="43"/>
  <c r="R48" i="43"/>
  <c r="Q48" i="43"/>
  <c r="P48" i="43"/>
  <c r="O48" i="43"/>
  <c r="N48" i="43"/>
  <c r="N50" i="43" s="1"/>
  <c r="M48" i="43"/>
  <c r="L48" i="43"/>
  <c r="K48" i="43"/>
  <c r="J48" i="43"/>
  <c r="I48" i="43"/>
  <c r="H48" i="43"/>
  <c r="G48" i="43"/>
  <c r="F48" i="43"/>
  <c r="E48" i="43"/>
  <c r="AK47" i="43"/>
  <c r="AJ47" i="43"/>
  <c r="AI47" i="43"/>
  <c r="AG47" i="43"/>
  <c r="AF47" i="43"/>
  <c r="AD47" i="43"/>
  <c r="AB47" i="43"/>
  <c r="AA47" i="43"/>
  <c r="Z47" i="43"/>
  <c r="Y47" i="43"/>
  <c r="X47" i="43"/>
  <c r="W47" i="43"/>
  <c r="T47" i="43"/>
  <c r="S47" i="43"/>
  <c r="R47" i="43"/>
  <c r="Q47" i="43"/>
  <c r="P47" i="43"/>
  <c r="O47" i="43"/>
  <c r="N47" i="43"/>
  <c r="M47" i="43"/>
  <c r="L47" i="43"/>
  <c r="K47" i="43"/>
  <c r="J47" i="43"/>
  <c r="I47" i="43"/>
  <c r="H47" i="43"/>
  <c r="G47" i="43"/>
  <c r="F47" i="43"/>
  <c r="E47" i="43"/>
  <c r="AK46" i="43"/>
  <c r="AJ46" i="43"/>
  <c r="AJ53" i="43" s="1"/>
  <c r="AI46" i="43"/>
  <c r="AI53" i="43" s="1"/>
  <c r="AG46" i="43"/>
  <c r="AG53" i="43" s="1"/>
  <c r="AF46" i="43"/>
  <c r="AF53" i="43" s="1"/>
  <c r="AD46" i="43"/>
  <c r="AD53" i="43" s="1"/>
  <c r="AB46" i="43"/>
  <c r="AB53" i="43" s="1"/>
  <c r="AA46" i="43"/>
  <c r="AA53" i="43" s="1"/>
  <c r="Z46" i="43"/>
  <c r="Z53" i="43" s="1"/>
  <c r="Y46" i="43"/>
  <c r="Y53" i="43" s="1"/>
  <c r="X46" i="43"/>
  <c r="X53" i="43" s="1"/>
  <c r="W46" i="43"/>
  <c r="T46" i="43"/>
  <c r="T53" i="43" s="1"/>
  <c r="S46" i="43"/>
  <c r="S53" i="43" s="1"/>
  <c r="R46" i="43"/>
  <c r="R53" i="43" s="1"/>
  <c r="Q46" i="43"/>
  <c r="Q53" i="43" s="1"/>
  <c r="P46" i="43"/>
  <c r="P53" i="43" s="1"/>
  <c r="O46" i="43"/>
  <c r="O53" i="43" s="1"/>
  <c r="N46" i="43"/>
  <c r="N53" i="43" s="1"/>
  <c r="M46" i="43"/>
  <c r="M53" i="43" s="1"/>
  <c r="L46" i="43"/>
  <c r="L53" i="43" s="1"/>
  <c r="K46" i="43"/>
  <c r="J46" i="43"/>
  <c r="J53" i="43" s="1"/>
  <c r="I46" i="43"/>
  <c r="I53" i="43" s="1"/>
  <c r="H46" i="43"/>
  <c r="H53" i="43" s="1"/>
  <c r="G46" i="43"/>
  <c r="G53" i="43" s="1"/>
  <c r="F46" i="43"/>
  <c r="F53" i="43" s="1"/>
  <c r="E46" i="43"/>
  <c r="E53" i="43" s="1"/>
  <c r="AK45" i="43"/>
  <c r="AJ45" i="43"/>
  <c r="AG45" i="43"/>
  <c r="AF45" i="43"/>
  <c r="AC45" i="43"/>
  <c r="AB45" i="43"/>
  <c r="AA45" i="43"/>
  <c r="Z45" i="43"/>
  <c r="Y45" i="43"/>
  <c r="X45" i="43"/>
  <c r="W45" i="43"/>
  <c r="V45" i="43"/>
  <c r="T45" i="43"/>
  <c r="S45" i="43"/>
  <c r="Q45" i="43"/>
  <c r="P45" i="43"/>
  <c r="N45" i="43"/>
  <c r="M45" i="43"/>
  <c r="L45" i="43"/>
  <c r="K45" i="43"/>
  <c r="J45" i="43"/>
  <c r="G45" i="43"/>
  <c r="E45" i="43"/>
  <c r="K37" i="43"/>
  <c r="AK32" i="43"/>
  <c r="AJ32" i="43"/>
  <c r="AI32" i="43"/>
  <c r="AG32" i="43"/>
  <c r="AF32" i="43"/>
  <c r="AD32" i="43"/>
  <c r="AB32" i="43"/>
  <c r="AA32" i="43"/>
  <c r="Z32" i="43"/>
  <c r="Y32" i="43"/>
  <c r="X32" i="43"/>
  <c r="W32" i="43"/>
  <c r="T32" i="43"/>
  <c r="S32" i="43"/>
  <c r="R32" i="43"/>
  <c r="Q32" i="43"/>
  <c r="P32" i="43"/>
  <c r="O32" i="43"/>
  <c r="N32" i="43"/>
  <c r="M32" i="43"/>
  <c r="L32" i="43"/>
  <c r="K32" i="43"/>
  <c r="J32" i="43"/>
  <c r="I32" i="43"/>
  <c r="H32" i="43"/>
  <c r="G32" i="43"/>
  <c r="F32" i="43"/>
  <c r="E32" i="43"/>
  <c r="AK30" i="43"/>
  <c r="AJ30" i="43"/>
  <c r="AI30" i="43"/>
  <c r="AG30" i="43"/>
  <c r="AF30" i="43"/>
  <c r="AD30" i="43"/>
  <c r="AC30" i="43"/>
  <c r="AB30" i="43"/>
  <c r="AA30" i="43"/>
  <c r="Z30" i="43"/>
  <c r="Y30" i="43"/>
  <c r="X30" i="43"/>
  <c r="W30" i="43"/>
  <c r="V30" i="43"/>
  <c r="U30" i="43"/>
  <c r="T30" i="43"/>
  <c r="S30" i="43"/>
  <c r="R30" i="43"/>
  <c r="Q30" i="43"/>
  <c r="P30" i="43"/>
  <c r="O30" i="43"/>
  <c r="N30" i="43"/>
  <c r="M30" i="43"/>
  <c r="L30" i="43"/>
  <c r="K30" i="43"/>
  <c r="J30" i="43"/>
  <c r="I30" i="43"/>
  <c r="H30" i="43"/>
  <c r="G30" i="43"/>
  <c r="F30" i="43"/>
  <c r="E30" i="43"/>
  <c r="AK29" i="43"/>
  <c r="AJ29" i="43"/>
  <c r="AI29" i="43"/>
  <c r="AG29" i="43"/>
  <c r="AF29" i="43"/>
  <c r="AD29" i="43"/>
  <c r="AB29" i="43"/>
  <c r="AA29" i="43"/>
  <c r="Z29" i="43"/>
  <c r="Y29" i="43"/>
  <c r="X29" i="43"/>
  <c r="W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AK28" i="43"/>
  <c r="AJ28" i="43"/>
  <c r="AI28" i="43"/>
  <c r="AG28" i="43"/>
  <c r="AF28" i="43"/>
  <c r="AD28" i="43"/>
  <c r="AC28" i="43"/>
  <c r="AB28" i="43"/>
  <c r="AA28" i="43"/>
  <c r="Z28" i="43"/>
  <c r="Y28" i="43"/>
  <c r="X28" i="43"/>
  <c r="W28" i="43"/>
  <c r="V28" i="43"/>
  <c r="U28" i="43"/>
  <c r="T28" i="43"/>
  <c r="S28" i="43"/>
  <c r="R28" i="43"/>
  <c r="Q28" i="43"/>
  <c r="P28" i="43"/>
  <c r="O28" i="43"/>
  <c r="N28" i="43"/>
  <c r="M28" i="43"/>
  <c r="L28" i="43"/>
  <c r="K28" i="43"/>
  <c r="J28" i="43"/>
  <c r="I28" i="43"/>
  <c r="H28" i="43"/>
  <c r="G28" i="43"/>
  <c r="F28" i="43"/>
  <c r="E28" i="43"/>
  <c r="AK27" i="43"/>
  <c r="AK36" i="43" s="1"/>
  <c r="AK37" i="43" s="1"/>
  <c r="AJ27" i="43"/>
  <c r="AJ36" i="43" s="1"/>
  <c r="AJ37" i="43" s="1"/>
  <c r="AI27" i="43"/>
  <c r="AI21" i="43" s="1"/>
  <c r="AG27" i="43"/>
  <c r="AG21" i="43" s="1"/>
  <c r="AF27" i="43"/>
  <c r="AF36" i="43" s="1"/>
  <c r="AD27" i="43"/>
  <c r="AD36" i="43" s="1"/>
  <c r="AD37" i="43" s="1"/>
  <c r="AC27" i="43"/>
  <c r="AC10" i="43" s="1"/>
  <c r="AC48" i="43" s="1"/>
  <c r="AC50" i="43" s="1"/>
  <c r="AB27" i="43"/>
  <c r="AB36" i="43" s="1"/>
  <c r="AB37" i="43" s="1"/>
  <c r="AA27" i="43"/>
  <c r="AA36" i="43" s="1"/>
  <c r="AA37" i="43" s="1"/>
  <c r="Z27" i="43"/>
  <c r="Z36" i="43" s="1"/>
  <c r="Z37" i="43" s="1"/>
  <c r="Y27" i="43"/>
  <c r="Y36" i="43" s="1"/>
  <c r="Y37" i="43" s="1"/>
  <c r="X27" i="43"/>
  <c r="X36" i="43" s="1"/>
  <c r="X37" i="43" s="1"/>
  <c r="W27" i="43"/>
  <c r="W36" i="43" s="1"/>
  <c r="W37" i="43" s="1"/>
  <c r="V27" i="43"/>
  <c r="V10" i="43" s="1"/>
  <c r="V48" i="43" s="1"/>
  <c r="U27" i="43"/>
  <c r="U10" i="43" s="1"/>
  <c r="U48" i="43" s="1"/>
  <c r="T27" i="43"/>
  <c r="T21" i="43" s="1"/>
  <c r="S27" i="43"/>
  <c r="S36" i="43" s="1"/>
  <c r="S37" i="43" s="1"/>
  <c r="R27" i="43"/>
  <c r="R36" i="43" s="1"/>
  <c r="R37" i="43" s="1"/>
  <c r="Q27" i="43"/>
  <c r="Q36" i="43" s="1"/>
  <c r="Q37" i="43" s="1"/>
  <c r="P27" i="43"/>
  <c r="P21" i="43" s="1"/>
  <c r="O27" i="43"/>
  <c r="O21" i="43" s="1"/>
  <c r="N27" i="43"/>
  <c r="N36" i="43" s="1"/>
  <c r="N37" i="43" s="1"/>
  <c r="M27" i="43"/>
  <c r="M36" i="43" s="1"/>
  <c r="M37" i="43" s="1"/>
  <c r="L27" i="43"/>
  <c r="L36" i="43" s="1"/>
  <c r="L37" i="43" s="1"/>
  <c r="K27" i="43"/>
  <c r="K36" i="43" s="1"/>
  <c r="J27" i="43"/>
  <c r="J36" i="43" s="1"/>
  <c r="J37" i="43" s="1"/>
  <c r="I27" i="43"/>
  <c r="I21" i="43" s="1"/>
  <c r="H27" i="43"/>
  <c r="H21" i="43" s="1"/>
  <c r="G27" i="43"/>
  <c r="G21" i="43" s="1"/>
  <c r="F27" i="43"/>
  <c r="F36" i="43" s="1"/>
  <c r="E27" i="43"/>
  <c r="E36" i="43" s="1"/>
  <c r="AK26" i="43"/>
  <c r="AJ26" i="43"/>
  <c r="AI26" i="43"/>
  <c r="AG26" i="43"/>
  <c r="AF26" i="43"/>
  <c r="AD26" i="43"/>
  <c r="AC26" i="43"/>
  <c r="AB26" i="43"/>
  <c r="AA26" i="43"/>
  <c r="Z26" i="43"/>
  <c r="Y26" i="43"/>
  <c r="X26" i="43"/>
  <c r="W26" i="43"/>
  <c r="V26" i="43"/>
  <c r="U26" i="43"/>
  <c r="T26" i="43"/>
  <c r="S26" i="43"/>
  <c r="R26" i="43"/>
  <c r="Q26" i="43"/>
  <c r="P26" i="43"/>
  <c r="O26" i="43"/>
  <c r="N26" i="43"/>
  <c r="M26" i="43"/>
  <c r="L26" i="43"/>
  <c r="K26" i="43"/>
  <c r="J26" i="43"/>
  <c r="I26" i="43"/>
  <c r="H26" i="43"/>
  <c r="G26" i="43"/>
  <c r="F26" i="43"/>
  <c r="E26" i="43"/>
  <c r="AK21" i="43"/>
  <c r="AJ21" i="43"/>
  <c r="Z21" i="43"/>
  <c r="K21" i="43"/>
  <c r="J21" i="43"/>
  <c r="AK19" i="43"/>
  <c r="AK61" i="43" s="1"/>
  <c r="AJ19" i="43"/>
  <c r="AJ61" i="43" s="1"/>
  <c r="AI19" i="43"/>
  <c r="AI61" i="43" s="1"/>
  <c r="AG19" i="43"/>
  <c r="AG61" i="43" s="1"/>
  <c r="AF19" i="43"/>
  <c r="AF61" i="43" s="1"/>
  <c r="AD19" i="43"/>
  <c r="AD61" i="43" s="1"/>
  <c r="AC19" i="43"/>
  <c r="AC61" i="43" s="1"/>
  <c r="AB19" i="43"/>
  <c r="AB61" i="43" s="1"/>
  <c r="AA19" i="43"/>
  <c r="AA61" i="43" s="1"/>
  <c r="Z19" i="43"/>
  <c r="Z61" i="43" s="1"/>
  <c r="Y19" i="43"/>
  <c r="Y61" i="43" s="1"/>
  <c r="X19" i="43"/>
  <c r="X61" i="43" s="1"/>
  <c r="W19" i="43"/>
  <c r="W61" i="43" s="1"/>
  <c r="V19" i="43"/>
  <c r="V61" i="43" s="1"/>
  <c r="U19" i="43"/>
  <c r="U61" i="43" s="1"/>
  <c r="T19" i="43"/>
  <c r="T61" i="43" s="1"/>
  <c r="S19" i="43"/>
  <c r="S61" i="43" s="1"/>
  <c r="R19" i="43"/>
  <c r="R61" i="43" s="1"/>
  <c r="Q19" i="43"/>
  <c r="Q61" i="43" s="1"/>
  <c r="P19" i="43"/>
  <c r="P61" i="43" s="1"/>
  <c r="O19" i="43"/>
  <c r="O61" i="43" s="1"/>
  <c r="N19" i="43"/>
  <c r="N61" i="43" s="1"/>
  <c r="M19" i="43"/>
  <c r="M61" i="43" s="1"/>
  <c r="L19" i="43"/>
  <c r="L61" i="43" s="1"/>
  <c r="K19" i="43"/>
  <c r="K61" i="43" s="1"/>
  <c r="J19" i="43"/>
  <c r="J61" i="43" s="1"/>
  <c r="I19" i="43"/>
  <c r="I61" i="43" s="1"/>
  <c r="H19" i="43"/>
  <c r="H61" i="43" s="1"/>
  <c r="G19" i="43"/>
  <c r="G61" i="43" s="1"/>
  <c r="F19" i="43"/>
  <c r="F61" i="43" s="1"/>
  <c r="E19" i="43"/>
  <c r="E61" i="43" s="1"/>
  <c r="AK18" i="43"/>
  <c r="AJ18" i="43"/>
  <c r="AI18" i="43"/>
  <c r="AG18" i="43"/>
  <c r="AF18" i="43"/>
  <c r="AD18" i="43"/>
  <c r="AC18" i="43"/>
  <c r="AB18" i="43"/>
  <c r="AA18" i="43"/>
  <c r="Z18" i="43"/>
  <c r="Y18" i="43"/>
  <c r="X18" i="43"/>
  <c r="W18" i="43"/>
  <c r="V18" i="43"/>
  <c r="U18" i="43"/>
  <c r="T18" i="43"/>
  <c r="S18" i="43"/>
  <c r="R18" i="43"/>
  <c r="Q18" i="43"/>
  <c r="P18" i="43"/>
  <c r="O18" i="43"/>
  <c r="N18" i="43"/>
  <c r="M18" i="43"/>
  <c r="L18" i="43"/>
  <c r="K18" i="43"/>
  <c r="J18" i="43"/>
  <c r="I18" i="43"/>
  <c r="H18" i="43"/>
  <c r="B15" i="43"/>
  <c r="B14" i="43"/>
  <c r="B13" i="43"/>
  <c r="V8" i="43"/>
  <c r="V36" i="43" s="1"/>
  <c r="V37" i="43" s="1"/>
  <c r="U8" i="43"/>
  <c r="U21" i="43" s="1"/>
  <c r="AK3" i="43"/>
  <c r="AK60" i="43" s="1"/>
  <c r="AJ3" i="43"/>
  <c r="AJ60" i="43" s="1"/>
  <c r="AI3" i="43"/>
  <c r="AI60" i="43" s="1"/>
  <c r="AG3" i="43"/>
  <c r="AG60" i="43" s="1"/>
  <c r="AF3" i="43"/>
  <c r="AF60" i="43" s="1"/>
  <c r="AD3" i="43"/>
  <c r="AD60" i="43" s="1"/>
  <c r="AC3" i="43"/>
  <c r="AC60" i="43" s="1"/>
  <c r="AB3" i="43"/>
  <c r="AB60" i="43" s="1"/>
  <c r="AA3" i="43"/>
  <c r="AA60" i="43" s="1"/>
  <c r="Z3" i="43"/>
  <c r="Z60" i="43" s="1"/>
  <c r="Y3" i="43"/>
  <c r="Y60" i="43" s="1"/>
  <c r="X3" i="43"/>
  <c r="X60" i="43" s="1"/>
  <c r="W3" i="43"/>
  <c r="W60" i="43" s="1"/>
  <c r="V3" i="43"/>
  <c r="V60" i="43" s="1"/>
  <c r="U3" i="43"/>
  <c r="U60" i="43" s="1"/>
  <c r="T3" i="43"/>
  <c r="T60" i="43" s="1"/>
  <c r="S3" i="43"/>
  <c r="S60" i="43" s="1"/>
  <c r="R3" i="43"/>
  <c r="R60" i="43" s="1"/>
  <c r="Q3" i="43"/>
  <c r="Q60" i="43" s="1"/>
  <c r="P3" i="43"/>
  <c r="P60" i="43" s="1"/>
  <c r="O3" i="43"/>
  <c r="O60" i="43" s="1"/>
  <c r="N3" i="43"/>
  <c r="N60" i="43" s="1"/>
  <c r="M3" i="43"/>
  <c r="M60" i="43" s="1"/>
  <c r="L3" i="43"/>
  <c r="L60" i="43" s="1"/>
  <c r="K3" i="43"/>
  <c r="K60" i="43" s="1"/>
  <c r="J3" i="43"/>
  <c r="J60" i="43" s="1"/>
  <c r="I3" i="43"/>
  <c r="I60" i="43" s="1"/>
  <c r="H3" i="43"/>
  <c r="H60" i="43" s="1"/>
  <c r="G3" i="43"/>
  <c r="G60" i="43" s="1"/>
  <c r="F3" i="43"/>
  <c r="F60" i="43" s="1"/>
  <c r="E3" i="43"/>
  <c r="E60" i="43" s="1"/>
  <c r="U9" i="46" l="1"/>
  <c r="U32" i="46" s="1"/>
  <c r="AB21" i="46"/>
  <c r="H51" i="46"/>
  <c r="T51" i="46"/>
  <c r="AK51" i="46"/>
  <c r="AI34" i="46"/>
  <c r="AI35" i="46" s="1"/>
  <c r="AK50" i="46"/>
  <c r="W50" i="46"/>
  <c r="K21" i="46"/>
  <c r="O51" i="46"/>
  <c r="K50" i="46"/>
  <c r="K52" i="46" s="1"/>
  <c r="K62" i="46" s="1"/>
  <c r="Y50" i="46"/>
  <c r="Y52" i="46" s="1"/>
  <c r="Y62" i="46" s="1"/>
  <c r="M50" i="46"/>
  <c r="M52" i="46" s="1"/>
  <c r="U10" i="46"/>
  <c r="U29" i="46" s="1"/>
  <c r="P21" i="46"/>
  <c r="G21" i="45"/>
  <c r="N21" i="45"/>
  <c r="Z50" i="45"/>
  <c r="R21" i="45"/>
  <c r="N50" i="45"/>
  <c r="S21" i="45"/>
  <c r="X21" i="45"/>
  <c r="AD21" i="45"/>
  <c r="Z21" i="45"/>
  <c r="H50" i="45"/>
  <c r="M51" i="45"/>
  <c r="M52" i="45" s="1"/>
  <c r="AA50" i="46"/>
  <c r="Y129" i="46"/>
  <c r="T129" i="46"/>
  <c r="T131" i="46" s="1"/>
  <c r="S50" i="46"/>
  <c r="Q50" i="46"/>
  <c r="Q52" i="46" s="1"/>
  <c r="M129" i="46"/>
  <c r="J50" i="46"/>
  <c r="J52" i="46" s="1"/>
  <c r="J62" i="46" s="1"/>
  <c r="H129" i="46"/>
  <c r="I129" i="46"/>
  <c r="I131" i="46" s="1"/>
  <c r="F37" i="46"/>
  <c r="F21" i="46"/>
  <c r="AK21" i="46"/>
  <c r="AK37" i="46"/>
  <c r="G50" i="46"/>
  <c r="M34" i="46"/>
  <c r="M35" i="46" s="1"/>
  <c r="M38" i="46" s="1"/>
  <c r="M23" i="46" s="1"/>
  <c r="AJ21" i="46"/>
  <c r="H21" i="46"/>
  <c r="AC8" i="46"/>
  <c r="AC36" i="46" s="1"/>
  <c r="AC37" i="46" s="1"/>
  <c r="S51" i="46"/>
  <c r="AJ51" i="46"/>
  <c r="AJ52" i="46" s="1"/>
  <c r="O50" i="46"/>
  <c r="W51" i="46"/>
  <c r="E50" i="46"/>
  <c r="E52" i="46" s="1"/>
  <c r="E62" i="46" s="1"/>
  <c r="AC10" i="46"/>
  <c r="AC48" i="46" s="1"/>
  <c r="T21" i="46"/>
  <c r="N36" i="46"/>
  <c r="N37" i="46" s="1"/>
  <c r="G99" i="46"/>
  <c r="V9" i="46"/>
  <c r="V32" i="46" s="1"/>
  <c r="W21" i="46"/>
  <c r="AF51" i="46"/>
  <c r="AF52" i="46" s="1"/>
  <c r="AF62" i="46" s="1"/>
  <c r="Y21" i="46"/>
  <c r="AA51" i="46"/>
  <c r="W52" i="46"/>
  <c r="W62" i="46" s="1"/>
  <c r="AB50" i="45"/>
  <c r="AA50" i="45"/>
  <c r="Y129" i="45"/>
  <c r="W99" i="45"/>
  <c r="T129" i="45"/>
  <c r="T131" i="45" s="1"/>
  <c r="S129" i="45"/>
  <c r="S131" i="45" s="1"/>
  <c r="S50" i="45"/>
  <c r="R50" i="45"/>
  <c r="Q129" i="45"/>
  <c r="Q50" i="45"/>
  <c r="P50" i="45"/>
  <c r="M129" i="45"/>
  <c r="O50" i="45"/>
  <c r="K129" i="45"/>
  <c r="J129" i="45"/>
  <c r="J131" i="45" s="1"/>
  <c r="H129" i="45"/>
  <c r="H131" i="45" s="1"/>
  <c r="E129" i="45"/>
  <c r="I36" i="45"/>
  <c r="I37" i="45" s="1"/>
  <c r="AD52" i="45"/>
  <c r="AG34" i="45"/>
  <c r="AG35" i="45" s="1"/>
  <c r="AG38" i="45" s="1"/>
  <c r="AG23" i="45" s="1"/>
  <c r="U8" i="45"/>
  <c r="U36" i="45" s="1"/>
  <c r="U37" i="45" s="1"/>
  <c r="T21" i="45"/>
  <c r="J36" i="45"/>
  <c r="J37" i="45" s="1"/>
  <c r="AA51" i="45"/>
  <c r="V8" i="45"/>
  <c r="K36" i="45"/>
  <c r="K37" i="45" s="1"/>
  <c r="Z52" i="45"/>
  <c r="Z62" i="45" s="1"/>
  <c r="AI50" i="45"/>
  <c r="AI52" i="45" s="1"/>
  <c r="W21" i="45"/>
  <c r="M36" i="45"/>
  <c r="M37" i="45" s="1"/>
  <c r="U9" i="45"/>
  <c r="U32" i="45" s="1"/>
  <c r="H21" i="45"/>
  <c r="F51" i="45"/>
  <c r="F52" i="45" s="1"/>
  <c r="R51" i="45"/>
  <c r="N52" i="45"/>
  <c r="N54" i="45" s="1"/>
  <c r="N63" i="45" s="1"/>
  <c r="H52" i="45"/>
  <c r="H62" i="45" s="1"/>
  <c r="Q51" i="45"/>
  <c r="H99" i="45"/>
  <c r="AG21" i="45"/>
  <c r="Y36" i="45"/>
  <c r="Y37" i="45" s="1"/>
  <c r="L50" i="45"/>
  <c r="E50" i="45"/>
  <c r="E52" i="45" s="1"/>
  <c r="E62" i="45" s="1"/>
  <c r="L111" i="46"/>
  <c r="L112" i="46" s="1"/>
  <c r="L113" i="46" s="1"/>
  <c r="L116" i="46" s="1"/>
  <c r="L101" i="46" s="1"/>
  <c r="L117" i="46" s="1"/>
  <c r="L118" i="46" s="1"/>
  <c r="AA33" i="46"/>
  <c r="AA34" i="46" s="1"/>
  <c r="AA35" i="46" s="1"/>
  <c r="AA38" i="46" s="1"/>
  <c r="AA23" i="46" s="1"/>
  <c r="AI38" i="46"/>
  <c r="AI23" i="46" s="1"/>
  <c r="U36" i="46"/>
  <c r="U37" i="46" s="1"/>
  <c r="U21" i="46"/>
  <c r="U46" i="46"/>
  <c r="U53" i="46" s="1"/>
  <c r="E54" i="46"/>
  <c r="E63" i="46" s="1"/>
  <c r="G52" i="46"/>
  <c r="V48" i="46"/>
  <c r="V50" i="46" s="1"/>
  <c r="V29" i="46"/>
  <c r="M62" i="46"/>
  <c r="M54" i="46"/>
  <c r="M63" i="46" s="1"/>
  <c r="AC47" i="46"/>
  <c r="AC51" i="46" s="1"/>
  <c r="AC32" i="46"/>
  <c r="AK52" i="46"/>
  <c r="AA52" i="46"/>
  <c r="X33" i="46"/>
  <c r="X34" i="46" s="1"/>
  <c r="X35" i="46" s="1"/>
  <c r="W54" i="46"/>
  <c r="W63" i="46" s="1"/>
  <c r="AF21" i="46"/>
  <c r="AF37" i="46"/>
  <c r="V21" i="46"/>
  <c r="O31" i="46"/>
  <c r="O33" i="46" s="1"/>
  <c r="O34" i="46" s="1"/>
  <c r="O35" i="46" s="1"/>
  <c r="AD31" i="46"/>
  <c r="AD33" i="46" s="1"/>
  <c r="AD34" i="46" s="1"/>
  <c r="AD35" i="46" s="1"/>
  <c r="U33" i="46"/>
  <c r="U34" i="46" s="1"/>
  <c r="U35" i="46" s="1"/>
  <c r="I21" i="46"/>
  <c r="AC29" i="46"/>
  <c r="Q31" i="46"/>
  <c r="Q33" i="46" s="1"/>
  <c r="Q34" i="46" s="1"/>
  <c r="Q35" i="46" s="1"/>
  <c r="AF31" i="46"/>
  <c r="AF33" i="46" s="1"/>
  <c r="AF34" i="46" s="1"/>
  <c r="AF35" i="46" s="1"/>
  <c r="O36" i="46"/>
  <c r="O37" i="46" s="1"/>
  <c r="AD36" i="46"/>
  <c r="AD37" i="46" s="1"/>
  <c r="V46" i="46"/>
  <c r="V53" i="46" s="1"/>
  <c r="U48" i="46"/>
  <c r="U50" i="46" s="1"/>
  <c r="F51" i="46"/>
  <c r="F52" i="46" s="1"/>
  <c r="N65" i="46"/>
  <c r="N64" i="46"/>
  <c r="Z65" i="46"/>
  <c r="Z64" i="46"/>
  <c r="J21" i="46"/>
  <c r="R31" i="46"/>
  <c r="AB50" i="46"/>
  <c r="AB52" i="46" s="1"/>
  <c r="X50" i="46"/>
  <c r="X52" i="46" s="1"/>
  <c r="E64" i="46"/>
  <c r="AG31" i="46"/>
  <c r="AG33" i="46" s="1"/>
  <c r="AG34" i="46" s="1"/>
  <c r="AG35" i="46" s="1"/>
  <c r="T31" i="46"/>
  <c r="T33" i="46" s="1"/>
  <c r="T34" i="46" s="1"/>
  <c r="T35" i="46" s="1"/>
  <c r="H31" i="46"/>
  <c r="H33" i="46" s="1"/>
  <c r="H34" i="46" s="1"/>
  <c r="H35" i="46" s="1"/>
  <c r="AB31" i="46"/>
  <c r="AB33" i="46" s="1"/>
  <c r="AB34" i="46" s="1"/>
  <c r="AB35" i="46" s="1"/>
  <c r="P31" i="46"/>
  <c r="P33" i="46" s="1"/>
  <c r="P34" i="46" s="1"/>
  <c r="P35" i="46" s="1"/>
  <c r="E31" i="46"/>
  <c r="E33" i="46" s="1"/>
  <c r="E34" i="46" s="1"/>
  <c r="E35" i="46" s="1"/>
  <c r="S31" i="46"/>
  <c r="S33" i="46" s="1"/>
  <c r="S34" i="46" s="1"/>
  <c r="S35" i="46" s="1"/>
  <c r="AJ31" i="46"/>
  <c r="AJ33" i="46" s="1"/>
  <c r="AJ34" i="46" s="1"/>
  <c r="AJ35" i="46" s="1"/>
  <c r="R36" i="46"/>
  <c r="R37" i="46" s="1"/>
  <c r="AA21" i="46"/>
  <c r="F31" i="46"/>
  <c r="U31" i="46"/>
  <c r="AK31" i="46"/>
  <c r="AK33" i="46" s="1"/>
  <c r="AK34" i="46" s="1"/>
  <c r="AK35" i="46" s="1"/>
  <c r="S36" i="46"/>
  <c r="S37" i="46" s="1"/>
  <c r="L50" i="46"/>
  <c r="L52" i="46" s="1"/>
  <c r="Z50" i="46"/>
  <c r="Z52" i="46" s="1"/>
  <c r="Q65" i="46"/>
  <c r="Q64" i="46"/>
  <c r="AC125" i="46"/>
  <c r="AC132" i="46" s="1"/>
  <c r="AC114" i="46"/>
  <c r="Z141" i="46"/>
  <c r="Z133" i="46"/>
  <c r="Z142" i="46" s="1"/>
  <c r="G31" i="46"/>
  <c r="G33" i="46" s="1"/>
  <c r="G34" i="46" s="1"/>
  <c r="G35" i="46" s="1"/>
  <c r="V31" i="46"/>
  <c r="F65" i="46"/>
  <c r="F64" i="46"/>
  <c r="AD65" i="46"/>
  <c r="AD64" i="46"/>
  <c r="M115" i="46"/>
  <c r="M99" i="46"/>
  <c r="Y115" i="46"/>
  <c r="Y99" i="46"/>
  <c r="I31" i="46"/>
  <c r="I33" i="46" s="1"/>
  <c r="I34" i="46" s="1"/>
  <c r="I35" i="46" s="1"/>
  <c r="W31" i="46"/>
  <c r="W33" i="46" s="1"/>
  <c r="W34" i="46" s="1"/>
  <c r="W35" i="46" s="1"/>
  <c r="G36" i="46"/>
  <c r="G37" i="46" s="1"/>
  <c r="E37" i="46"/>
  <c r="E45" i="46"/>
  <c r="H50" i="46"/>
  <c r="H52" i="46" s="1"/>
  <c r="T50" i="46"/>
  <c r="T52" i="46" s="1"/>
  <c r="N50" i="46"/>
  <c r="N52" i="46" s="1"/>
  <c r="AC50" i="46"/>
  <c r="G45" i="46"/>
  <c r="G65" i="46"/>
  <c r="S45" i="46"/>
  <c r="S65" i="46"/>
  <c r="S64" i="46"/>
  <c r="AF45" i="46"/>
  <c r="AF65" i="46"/>
  <c r="R64" i="46"/>
  <c r="J31" i="46"/>
  <c r="J33" i="46" s="1"/>
  <c r="J34" i="46" s="1"/>
  <c r="J35" i="46" s="1"/>
  <c r="U47" i="46"/>
  <c r="U51" i="46" s="1"/>
  <c r="I51" i="46"/>
  <c r="I52" i="46" s="1"/>
  <c r="AD52" i="46"/>
  <c r="Q21" i="46"/>
  <c r="K31" i="46"/>
  <c r="K33" i="46" s="1"/>
  <c r="K34" i="46" s="1"/>
  <c r="K35" i="46" s="1"/>
  <c r="Y31" i="46"/>
  <c r="Y33" i="46" s="1"/>
  <c r="Y34" i="46" s="1"/>
  <c r="Y35" i="46" s="1"/>
  <c r="I64" i="46"/>
  <c r="I65" i="46"/>
  <c r="AI21" i="46"/>
  <c r="F33" i="46"/>
  <c r="F34" i="46" s="1"/>
  <c r="F35" i="46" s="1"/>
  <c r="R33" i="46"/>
  <c r="R34" i="46" s="1"/>
  <c r="R35" i="46" s="1"/>
  <c r="L31" i="46"/>
  <c r="L33" i="46" s="1"/>
  <c r="L34" i="46" s="1"/>
  <c r="L35" i="46" s="1"/>
  <c r="Z31" i="46"/>
  <c r="Z33" i="46" s="1"/>
  <c r="Z34" i="46" s="1"/>
  <c r="Z35" i="46" s="1"/>
  <c r="R50" i="46"/>
  <c r="R52" i="46" s="1"/>
  <c r="AI50" i="46"/>
  <c r="AI52" i="46" s="1"/>
  <c r="P51" i="46"/>
  <c r="P52" i="46" s="1"/>
  <c r="AC65" i="46"/>
  <c r="AF64" i="46"/>
  <c r="N31" i="46"/>
  <c r="N33" i="46" s="1"/>
  <c r="N34" i="46" s="1"/>
  <c r="N35" i="46" s="1"/>
  <c r="AC31" i="46"/>
  <c r="AG51" i="46"/>
  <c r="AG52" i="46" s="1"/>
  <c r="H143" i="46"/>
  <c r="H144" i="46"/>
  <c r="T143" i="46"/>
  <c r="T144" i="46"/>
  <c r="AG143" i="46"/>
  <c r="AG144" i="46"/>
  <c r="K65" i="46"/>
  <c r="U107" i="46"/>
  <c r="U127" i="46"/>
  <c r="U129" i="46" s="1"/>
  <c r="U131" i="46" s="1"/>
  <c r="AI111" i="46"/>
  <c r="AI112" i="46" s="1"/>
  <c r="AI113" i="46" s="1"/>
  <c r="L141" i="46"/>
  <c r="L133" i="46"/>
  <c r="L142" i="46" s="1"/>
  <c r="H131" i="46"/>
  <c r="AG131" i="46"/>
  <c r="Y65" i="46"/>
  <c r="I133" i="46"/>
  <c r="I142" i="46" s="1"/>
  <c r="I141" i="46"/>
  <c r="AI133" i="46"/>
  <c r="AI142" i="46" s="1"/>
  <c r="AI141" i="46"/>
  <c r="W111" i="46"/>
  <c r="W112" i="46" s="1"/>
  <c r="W113" i="46" s="1"/>
  <c r="W107" i="46"/>
  <c r="W127" i="46"/>
  <c r="W129" i="46" s="1"/>
  <c r="W131" i="46" s="1"/>
  <c r="P115" i="46"/>
  <c r="P99" i="46"/>
  <c r="AB99" i="46"/>
  <c r="AB114" i="46"/>
  <c r="AB115" i="46" s="1"/>
  <c r="N141" i="46"/>
  <c r="N133" i="46"/>
  <c r="N142" i="46" s="1"/>
  <c r="J129" i="46"/>
  <c r="J130" i="46"/>
  <c r="V130" i="46"/>
  <c r="AJ129" i="46"/>
  <c r="AJ131" i="46" s="1"/>
  <c r="AJ130" i="46"/>
  <c r="O65" i="46"/>
  <c r="AC111" i="46"/>
  <c r="AC112" i="46" s="1"/>
  <c r="AC113" i="46" s="1"/>
  <c r="AC107" i="46"/>
  <c r="E115" i="46"/>
  <c r="E99" i="46"/>
  <c r="O115" i="46"/>
  <c r="O99" i="46"/>
  <c r="AD131" i="46"/>
  <c r="K131" i="46"/>
  <c r="AK131" i="46"/>
  <c r="Y109" i="46"/>
  <c r="Y111" i="46" s="1"/>
  <c r="Y112" i="46" s="1"/>
  <c r="Y113" i="46" s="1"/>
  <c r="M109" i="46"/>
  <c r="M111" i="46" s="1"/>
  <c r="M112" i="46" s="1"/>
  <c r="M113" i="46" s="1"/>
  <c r="AK109" i="46"/>
  <c r="AK111" i="46" s="1"/>
  <c r="AK112" i="46" s="1"/>
  <c r="AK113" i="46" s="1"/>
  <c r="W109" i="46"/>
  <c r="K109" i="46"/>
  <c r="K111" i="46" s="1"/>
  <c r="K112" i="46" s="1"/>
  <c r="K113" i="46" s="1"/>
  <c r="AJ109" i="46"/>
  <c r="AJ111" i="46" s="1"/>
  <c r="AJ112" i="46" s="1"/>
  <c r="AJ113" i="46" s="1"/>
  <c r="V109" i="46"/>
  <c r="V111" i="46" s="1"/>
  <c r="V112" i="46" s="1"/>
  <c r="V113" i="46" s="1"/>
  <c r="J109" i="46"/>
  <c r="J111" i="46" s="1"/>
  <c r="J112" i="46" s="1"/>
  <c r="J113" i="46" s="1"/>
  <c r="AI109" i="46"/>
  <c r="U109" i="46"/>
  <c r="U111" i="46" s="1"/>
  <c r="U112" i="46" s="1"/>
  <c r="U113" i="46" s="1"/>
  <c r="I109" i="46"/>
  <c r="I111" i="46" s="1"/>
  <c r="I112" i="46" s="1"/>
  <c r="I113" i="46" s="1"/>
  <c r="AG109" i="46"/>
  <c r="AG111" i="46" s="1"/>
  <c r="AG112" i="46" s="1"/>
  <c r="AG113" i="46" s="1"/>
  <c r="T109" i="46"/>
  <c r="T111" i="46" s="1"/>
  <c r="T112" i="46" s="1"/>
  <c r="T113" i="46" s="1"/>
  <c r="H109" i="46"/>
  <c r="H111" i="46" s="1"/>
  <c r="H112" i="46" s="1"/>
  <c r="H113" i="46" s="1"/>
  <c r="AF109" i="46"/>
  <c r="AF111" i="46" s="1"/>
  <c r="AF112" i="46" s="1"/>
  <c r="AF113" i="46" s="1"/>
  <c r="S109" i="46"/>
  <c r="G109" i="46"/>
  <c r="AD109" i="46"/>
  <c r="R109" i="46"/>
  <c r="F109" i="46"/>
  <c r="AC109" i="46"/>
  <c r="Q109" i="46"/>
  <c r="Q111" i="46" s="1"/>
  <c r="Q112" i="46" s="1"/>
  <c r="Q113" i="46" s="1"/>
  <c r="E109" i="46"/>
  <c r="E111" i="46" s="1"/>
  <c r="E112" i="46" s="1"/>
  <c r="E113" i="46" s="1"/>
  <c r="AB109" i="46"/>
  <c r="AB111" i="46" s="1"/>
  <c r="AB112" i="46" s="1"/>
  <c r="AB113" i="46" s="1"/>
  <c r="P109" i="46"/>
  <c r="P111" i="46" s="1"/>
  <c r="P112" i="46" s="1"/>
  <c r="P113" i="46" s="1"/>
  <c r="AA109" i="46"/>
  <c r="AA111" i="46" s="1"/>
  <c r="AA112" i="46" s="1"/>
  <c r="AA113" i="46" s="1"/>
  <c r="O109" i="46"/>
  <c r="O111" i="46" s="1"/>
  <c r="O112" i="46" s="1"/>
  <c r="O113" i="46" s="1"/>
  <c r="F115" i="46"/>
  <c r="F99" i="46"/>
  <c r="R99" i="46"/>
  <c r="R114" i="46"/>
  <c r="R115" i="46" s="1"/>
  <c r="AD115" i="46"/>
  <c r="AD99" i="46"/>
  <c r="N109" i="46"/>
  <c r="N111" i="46" s="1"/>
  <c r="N112" i="46" s="1"/>
  <c r="N113" i="46" s="1"/>
  <c r="O131" i="46"/>
  <c r="AA45" i="46"/>
  <c r="H64" i="46"/>
  <c r="V64" i="46"/>
  <c r="AK64" i="46"/>
  <c r="X99" i="46"/>
  <c r="AF115" i="46"/>
  <c r="AF99" i="46"/>
  <c r="X109" i="46"/>
  <c r="X111" i="46" s="1"/>
  <c r="X112" i="46" s="1"/>
  <c r="X113" i="46" s="1"/>
  <c r="P131" i="46"/>
  <c r="Z109" i="46"/>
  <c r="Z111" i="46" s="1"/>
  <c r="Z112" i="46" s="1"/>
  <c r="Z113" i="46" s="1"/>
  <c r="F131" i="46"/>
  <c r="R131" i="46"/>
  <c r="AA131" i="46"/>
  <c r="AI65" i="46"/>
  <c r="I99" i="46"/>
  <c r="I115" i="46"/>
  <c r="AI99" i="46"/>
  <c r="AI115" i="46"/>
  <c r="AB131" i="46"/>
  <c r="U114" i="46"/>
  <c r="U125" i="46"/>
  <c r="U132" i="46" s="1"/>
  <c r="U65" i="46"/>
  <c r="V114" i="46"/>
  <c r="V115" i="46" s="1"/>
  <c r="V125" i="46"/>
  <c r="V132" i="46" s="1"/>
  <c r="K99" i="46"/>
  <c r="K115" i="46"/>
  <c r="AK99" i="46"/>
  <c r="AK115" i="46"/>
  <c r="F111" i="46"/>
  <c r="F112" i="46" s="1"/>
  <c r="F113" i="46" s="1"/>
  <c r="R111" i="46"/>
  <c r="R112" i="46" s="1"/>
  <c r="R113" i="46" s="1"/>
  <c r="AD111" i="46"/>
  <c r="AD112" i="46" s="1"/>
  <c r="AD113" i="46" s="1"/>
  <c r="X131" i="46"/>
  <c r="W99" i="46"/>
  <c r="W114" i="46"/>
  <c r="W115" i="46" s="1"/>
  <c r="W125" i="46"/>
  <c r="W132" i="46" s="1"/>
  <c r="G111" i="46"/>
  <c r="G112" i="46" s="1"/>
  <c r="G113" i="46" s="1"/>
  <c r="S111" i="46"/>
  <c r="S112" i="46" s="1"/>
  <c r="S113" i="46" s="1"/>
  <c r="O143" i="46"/>
  <c r="AA143" i="46"/>
  <c r="N99" i="46"/>
  <c r="Z99" i="46"/>
  <c r="E129" i="46"/>
  <c r="E131" i="46" s="1"/>
  <c r="Q129" i="46"/>
  <c r="Q131" i="46" s="1"/>
  <c r="AC129" i="46"/>
  <c r="AC131" i="46" s="1"/>
  <c r="P143" i="46"/>
  <c r="AB143" i="46"/>
  <c r="I144" i="46"/>
  <c r="U144" i="46"/>
  <c r="AI144" i="46"/>
  <c r="K130" i="46"/>
  <c r="W130" i="46"/>
  <c r="AK130" i="46"/>
  <c r="E143" i="46"/>
  <c r="Q143" i="46"/>
  <c r="AC143" i="46"/>
  <c r="J144" i="46"/>
  <c r="V144" i="46"/>
  <c r="AJ144" i="46"/>
  <c r="G129" i="46"/>
  <c r="G131" i="46" s="1"/>
  <c r="S129" i="46"/>
  <c r="S131" i="46" s="1"/>
  <c r="AF129" i="46"/>
  <c r="AF131" i="46" s="1"/>
  <c r="F143" i="46"/>
  <c r="R143" i="46"/>
  <c r="AD143" i="46"/>
  <c r="K144" i="46"/>
  <c r="W144" i="46"/>
  <c r="AK144" i="46"/>
  <c r="V127" i="46"/>
  <c r="V129" i="46" s="1"/>
  <c r="V131" i="46" s="1"/>
  <c r="M130" i="46"/>
  <c r="M131" i="46" s="1"/>
  <c r="Y130" i="46"/>
  <c r="Y131" i="46" s="1"/>
  <c r="L144" i="46"/>
  <c r="X144" i="46"/>
  <c r="M144" i="46"/>
  <c r="Y144" i="46"/>
  <c r="K50" i="44"/>
  <c r="Z50" i="44"/>
  <c r="G36" i="44"/>
  <c r="G37" i="44" s="1"/>
  <c r="S36" i="44"/>
  <c r="S37" i="44" s="1"/>
  <c r="U36" i="44"/>
  <c r="U37" i="44" s="1"/>
  <c r="AK52" i="44"/>
  <c r="H99" i="44"/>
  <c r="W51" i="44"/>
  <c r="Y50" i="44"/>
  <c r="Y52" i="44" s="1"/>
  <c r="Y54" i="44" s="1"/>
  <c r="Y63" i="44" s="1"/>
  <c r="N52" i="44"/>
  <c r="N62" i="44" s="1"/>
  <c r="Y113" i="45"/>
  <c r="F21" i="45"/>
  <c r="F37" i="45"/>
  <c r="I52" i="45"/>
  <c r="AF37" i="45"/>
  <c r="AF21" i="45"/>
  <c r="L52" i="45"/>
  <c r="T62" i="45"/>
  <c r="T54" i="45"/>
  <c r="T63" i="45" s="1"/>
  <c r="E54" i="45"/>
  <c r="E63" i="45" s="1"/>
  <c r="AC50" i="45"/>
  <c r="X52" i="45"/>
  <c r="R52" i="45"/>
  <c r="AD62" i="45"/>
  <c r="AD54" i="45"/>
  <c r="AD63" i="45" s="1"/>
  <c r="AG62" i="45"/>
  <c r="AG54" i="45"/>
  <c r="AG63" i="45" s="1"/>
  <c r="Z54" i="45"/>
  <c r="Z63" i="45" s="1"/>
  <c r="I31" i="45"/>
  <c r="I33" i="45" s="1"/>
  <c r="I34" i="45" s="1"/>
  <c r="I35" i="45" s="1"/>
  <c r="U31" i="45"/>
  <c r="AI31" i="45"/>
  <c r="AI33" i="45" s="1"/>
  <c r="AI34" i="45" s="1"/>
  <c r="AI35" i="45" s="1"/>
  <c r="P64" i="45"/>
  <c r="P65" i="45"/>
  <c r="AB64" i="45"/>
  <c r="AB65" i="45"/>
  <c r="P133" i="45"/>
  <c r="P142" i="45" s="1"/>
  <c r="P141" i="45"/>
  <c r="O141" i="45"/>
  <c r="O133" i="45"/>
  <c r="O142" i="45" s="1"/>
  <c r="J31" i="45"/>
  <c r="J33" i="45" s="1"/>
  <c r="J34" i="45" s="1"/>
  <c r="J35" i="45" s="1"/>
  <c r="V31" i="45"/>
  <c r="AJ31" i="45"/>
  <c r="AJ33" i="45" s="1"/>
  <c r="AJ34" i="45" s="1"/>
  <c r="AJ35" i="45" s="1"/>
  <c r="J50" i="45"/>
  <c r="J52" i="45" s="1"/>
  <c r="V50" i="45"/>
  <c r="AJ50" i="45"/>
  <c r="AJ52" i="45" s="1"/>
  <c r="O51" i="45"/>
  <c r="AB51" i="45"/>
  <c r="E64" i="45"/>
  <c r="E65" i="45"/>
  <c r="Q64" i="45"/>
  <c r="Q65" i="45"/>
  <c r="AC64" i="45"/>
  <c r="AC65" i="45"/>
  <c r="Z131" i="45"/>
  <c r="K31" i="45"/>
  <c r="K33" i="45" s="1"/>
  <c r="K34" i="45" s="1"/>
  <c r="K35" i="45" s="1"/>
  <c r="W31" i="45"/>
  <c r="W33" i="45" s="1"/>
  <c r="W34" i="45" s="1"/>
  <c r="W35" i="45" s="1"/>
  <c r="AK31" i="45"/>
  <c r="AK33" i="45" s="1"/>
  <c r="AK34" i="45" s="1"/>
  <c r="AK35" i="45" s="1"/>
  <c r="U33" i="45"/>
  <c r="U34" i="45" s="1"/>
  <c r="U35" i="45" s="1"/>
  <c r="E37" i="45"/>
  <c r="K50" i="45"/>
  <c r="K52" i="45" s="1"/>
  <c r="W50" i="45"/>
  <c r="W52" i="45" s="1"/>
  <c r="AK50" i="45"/>
  <c r="AK52" i="45" s="1"/>
  <c r="P51" i="45"/>
  <c r="P52" i="45" s="1"/>
  <c r="AC51" i="45"/>
  <c r="F64" i="45"/>
  <c r="F65" i="45"/>
  <c r="R64" i="45"/>
  <c r="R65" i="45"/>
  <c r="AD64" i="45"/>
  <c r="AD65" i="45"/>
  <c r="F131" i="45"/>
  <c r="R131" i="45"/>
  <c r="AA141" i="45"/>
  <c r="AA133" i="45"/>
  <c r="AA142" i="45" s="1"/>
  <c r="L31" i="45"/>
  <c r="L33" i="45" s="1"/>
  <c r="L34" i="45" s="1"/>
  <c r="L35" i="45" s="1"/>
  <c r="X31" i="45"/>
  <c r="X33" i="45" s="1"/>
  <c r="X34" i="45" s="1"/>
  <c r="X35" i="45" s="1"/>
  <c r="AC32" i="45"/>
  <c r="V33" i="45"/>
  <c r="V34" i="45" s="1"/>
  <c r="V35" i="45" s="1"/>
  <c r="U47" i="45"/>
  <c r="U51" i="45" s="1"/>
  <c r="U52" i="45" s="1"/>
  <c r="G65" i="45"/>
  <c r="G64" i="45"/>
  <c r="S65" i="45"/>
  <c r="S64" i="45"/>
  <c r="AF65" i="45"/>
  <c r="AF64" i="45"/>
  <c r="E115" i="45"/>
  <c r="E99" i="45"/>
  <c r="AC107" i="45"/>
  <c r="AC127" i="45"/>
  <c r="AK21" i="45"/>
  <c r="M31" i="45"/>
  <c r="M33" i="45" s="1"/>
  <c r="M34" i="45" s="1"/>
  <c r="M35" i="45" s="1"/>
  <c r="Y31" i="45"/>
  <c r="Y33" i="45" s="1"/>
  <c r="Y34" i="45" s="1"/>
  <c r="Y35" i="45" s="1"/>
  <c r="AC46" i="45"/>
  <c r="AC53" i="45" s="1"/>
  <c r="V47" i="45"/>
  <c r="V51" i="45" s="1"/>
  <c r="AF51" i="45"/>
  <c r="AF52" i="45" s="1"/>
  <c r="H65" i="45"/>
  <c r="H64" i="45"/>
  <c r="T65" i="45"/>
  <c r="T64" i="45"/>
  <c r="AG65" i="45"/>
  <c r="AG64" i="45"/>
  <c r="U99" i="45"/>
  <c r="U115" i="45"/>
  <c r="F115" i="45"/>
  <c r="F99" i="45"/>
  <c r="AD115" i="45"/>
  <c r="AD99" i="45"/>
  <c r="E131" i="45"/>
  <c r="Q131" i="45"/>
  <c r="AC129" i="45"/>
  <c r="AC131" i="45" s="1"/>
  <c r="N31" i="45"/>
  <c r="N33" i="45" s="1"/>
  <c r="N34" i="45" s="1"/>
  <c r="N35" i="45" s="1"/>
  <c r="Z31" i="45"/>
  <c r="Z33" i="45" s="1"/>
  <c r="Z34" i="45" s="1"/>
  <c r="Z35" i="45" s="1"/>
  <c r="G51" i="45"/>
  <c r="G52" i="45" s="1"/>
  <c r="S51" i="45"/>
  <c r="S52" i="45" s="1"/>
  <c r="I65" i="45"/>
  <c r="I64" i="45"/>
  <c r="U65" i="45"/>
  <c r="U64" i="45"/>
  <c r="AI65" i="45"/>
  <c r="AI64" i="45"/>
  <c r="AF115" i="45"/>
  <c r="AF99" i="45"/>
  <c r="X131" i="45"/>
  <c r="AC29" i="45"/>
  <c r="O31" i="45"/>
  <c r="O33" i="45" s="1"/>
  <c r="O34" i="45" s="1"/>
  <c r="O35" i="45" s="1"/>
  <c r="AA31" i="45"/>
  <c r="AA33" i="45" s="1"/>
  <c r="AA34" i="45" s="1"/>
  <c r="AA35" i="45" s="1"/>
  <c r="P36" i="45"/>
  <c r="P37" i="45" s="1"/>
  <c r="AB36" i="45"/>
  <c r="AB37" i="45" s="1"/>
  <c r="J65" i="45"/>
  <c r="J64" i="45"/>
  <c r="V65" i="45"/>
  <c r="V64" i="45"/>
  <c r="AJ65" i="45"/>
  <c r="AJ64" i="45"/>
  <c r="G133" i="45"/>
  <c r="G142" i="45" s="1"/>
  <c r="G141" i="45"/>
  <c r="S133" i="45"/>
  <c r="S142" i="45" s="1"/>
  <c r="S141" i="45"/>
  <c r="AF133" i="45"/>
  <c r="AF142" i="45" s="1"/>
  <c r="AF141" i="45"/>
  <c r="P31" i="45"/>
  <c r="P33" i="45" s="1"/>
  <c r="P34" i="45" s="1"/>
  <c r="P35" i="45" s="1"/>
  <c r="AB31" i="45"/>
  <c r="AB33" i="45" s="1"/>
  <c r="AB34" i="45" s="1"/>
  <c r="AB35" i="45" s="1"/>
  <c r="AC36" i="45"/>
  <c r="AC37" i="45" s="1"/>
  <c r="K65" i="45"/>
  <c r="K64" i="45"/>
  <c r="W65" i="45"/>
  <c r="W64" i="45"/>
  <c r="AK65" i="45"/>
  <c r="AK64" i="45"/>
  <c r="U111" i="45"/>
  <c r="U112" i="45" s="1"/>
  <c r="U113" i="45" s="1"/>
  <c r="H133" i="45"/>
  <c r="H142" i="45" s="1"/>
  <c r="H141" i="45"/>
  <c r="T133" i="45"/>
  <c r="T142" i="45" s="1"/>
  <c r="T141" i="45"/>
  <c r="AG133" i="45"/>
  <c r="AG142" i="45" s="1"/>
  <c r="AG141" i="45"/>
  <c r="E31" i="45"/>
  <c r="E33" i="45" s="1"/>
  <c r="E34" i="45" s="1"/>
  <c r="E35" i="45" s="1"/>
  <c r="Q31" i="45"/>
  <c r="Q33" i="45" s="1"/>
  <c r="Q34" i="45" s="1"/>
  <c r="Q35" i="45" s="1"/>
  <c r="AC31" i="45"/>
  <c r="P45" i="45"/>
  <c r="AB45" i="45"/>
  <c r="U46" i="45"/>
  <c r="U53" i="45" s="1"/>
  <c r="J99" i="45"/>
  <c r="J115" i="45"/>
  <c r="Q111" i="45"/>
  <c r="Q112" i="45" s="1"/>
  <c r="Q113" i="45" s="1"/>
  <c r="L131" i="45"/>
  <c r="AI131" i="45"/>
  <c r="F31" i="45"/>
  <c r="F33" i="45" s="1"/>
  <c r="F34" i="45" s="1"/>
  <c r="F35" i="45" s="1"/>
  <c r="R31" i="45"/>
  <c r="R33" i="45" s="1"/>
  <c r="R34" i="45" s="1"/>
  <c r="R35" i="45" s="1"/>
  <c r="AD31" i="45"/>
  <c r="AD33" i="45" s="1"/>
  <c r="AD34" i="45" s="1"/>
  <c r="AD35" i="45" s="1"/>
  <c r="E45" i="45"/>
  <c r="Q45" i="45"/>
  <c r="AC45" i="45"/>
  <c r="Y51" i="45"/>
  <c r="Y52" i="45" s="1"/>
  <c r="K99" i="45"/>
  <c r="K115" i="45"/>
  <c r="AK99" i="45"/>
  <c r="AK115" i="45"/>
  <c r="AB131" i="45"/>
  <c r="AJ131" i="45"/>
  <c r="U29" i="45"/>
  <c r="G31" i="45"/>
  <c r="G33" i="45" s="1"/>
  <c r="G34" i="45" s="1"/>
  <c r="G35" i="45" s="1"/>
  <c r="S31" i="45"/>
  <c r="S33" i="45" s="1"/>
  <c r="S34" i="45" s="1"/>
  <c r="S35" i="45" s="1"/>
  <c r="AF31" i="45"/>
  <c r="AF33" i="45" s="1"/>
  <c r="AF34" i="45" s="1"/>
  <c r="AF35" i="45" s="1"/>
  <c r="AC33" i="45"/>
  <c r="AC34" i="45" s="1"/>
  <c r="AC35" i="45" s="1"/>
  <c r="N64" i="45"/>
  <c r="N65" i="45"/>
  <c r="Z64" i="45"/>
  <c r="Z65" i="45"/>
  <c r="L115" i="45"/>
  <c r="L99" i="45"/>
  <c r="X115" i="45"/>
  <c r="X99" i="45"/>
  <c r="K131" i="45"/>
  <c r="V29" i="45"/>
  <c r="H31" i="45"/>
  <c r="H33" i="45" s="1"/>
  <c r="H34" i="45" s="1"/>
  <c r="H35" i="45" s="1"/>
  <c r="T31" i="45"/>
  <c r="T33" i="45" s="1"/>
  <c r="T34" i="45" s="1"/>
  <c r="T35" i="45" s="1"/>
  <c r="G45" i="45"/>
  <c r="S45" i="45"/>
  <c r="AF45" i="45"/>
  <c r="O64" i="45"/>
  <c r="O65" i="45"/>
  <c r="AA64" i="45"/>
  <c r="AA65" i="45"/>
  <c r="M115" i="45"/>
  <c r="M99" i="45"/>
  <c r="Y115" i="45"/>
  <c r="Y99" i="45"/>
  <c r="T111" i="45"/>
  <c r="T112" i="45" s="1"/>
  <c r="T113" i="45" s="1"/>
  <c r="AG111" i="45"/>
  <c r="AG112" i="45" s="1"/>
  <c r="AG113" i="45" s="1"/>
  <c r="N131" i="45"/>
  <c r="L65" i="45"/>
  <c r="X65" i="45"/>
  <c r="N109" i="45"/>
  <c r="N111" i="45" s="1"/>
  <c r="N112" i="45" s="1"/>
  <c r="N113" i="45" s="1"/>
  <c r="Z109" i="45"/>
  <c r="Z111" i="45" s="1"/>
  <c r="Z112" i="45" s="1"/>
  <c r="Z113" i="45" s="1"/>
  <c r="G144" i="45"/>
  <c r="S144" i="45"/>
  <c r="AF144" i="45"/>
  <c r="M65" i="45"/>
  <c r="Y65" i="45"/>
  <c r="O109" i="45"/>
  <c r="O111" i="45" s="1"/>
  <c r="O112" i="45" s="1"/>
  <c r="O113" i="45" s="1"/>
  <c r="AA109" i="45"/>
  <c r="AA111" i="45" s="1"/>
  <c r="AA112" i="45" s="1"/>
  <c r="AA113" i="45" s="1"/>
  <c r="I130" i="45"/>
  <c r="I131" i="45" s="1"/>
  <c r="U130" i="45"/>
  <c r="AI130" i="45"/>
  <c r="O143" i="45"/>
  <c r="AA143" i="45"/>
  <c r="H144" i="45"/>
  <c r="T144" i="45"/>
  <c r="AG144" i="45"/>
  <c r="N99" i="45"/>
  <c r="Z99" i="45"/>
  <c r="P109" i="45"/>
  <c r="P111" i="45" s="1"/>
  <c r="P112" i="45" s="1"/>
  <c r="P113" i="45" s="1"/>
  <c r="AB109" i="45"/>
  <c r="AB111" i="45" s="1"/>
  <c r="AB112" i="45" s="1"/>
  <c r="AB113" i="45" s="1"/>
  <c r="Q114" i="45"/>
  <c r="Q115" i="45" s="1"/>
  <c r="U125" i="45"/>
  <c r="U132" i="45" s="1"/>
  <c r="J130" i="45"/>
  <c r="V130" i="45"/>
  <c r="AJ130" i="45"/>
  <c r="P143" i="45"/>
  <c r="AB143" i="45"/>
  <c r="I144" i="45"/>
  <c r="U144" i="45"/>
  <c r="AI144" i="45"/>
  <c r="O99" i="45"/>
  <c r="E109" i="45"/>
  <c r="E111" i="45" s="1"/>
  <c r="E112" i="45" s="1"/>
  <c r="E113" i="45" s="1"/>
  <c r="Q109" i="45"/>
  <c r="AC109" i="45"/>
  <c r="AC111" i="45" s="1"/>
  <c r="AC112" i="45" s="1"/>
  <c r="AC113" i="45" s="1"/>
  <c r="R114" i="45"/>
  <c r="R115" i="45" s="1"/>
  <c r="V125" i="45"/>
  <c r="V132" i="45" s="1"/>
  <c r="AD129" i="45"/>
  <c r="AD131" i="45" s="1"/>
  <c r="K130" i="45"/>
  <c r="W130" i="45"/>
  <c r="AK130" i="45"/>
  <c r="AK131" i="45" s="1"/>
  <c r="E143" i="45"/>
  <c r="Q143" i="45"/>
  <c r="AC143" i="45"/>
  <c r="J144" i="45"/>
  <c r="V144" i="45"/>
  <c r="AJ144" i="45"/>
  <c r="P99" i="45"/>
  <c r="F109" i="45"/>
  <c r="F111" i="45" s="1"/>
  <c r="F112" i="45" s="1"/>
  <c r="F113" i="45" s="1"/>
  <c r="R109" i="45"/>
  <c r="R111" i="45" s="1"/>
  <c r="R112" i="45" s="1"/>
  <c r="R113" i="45" s="1"/>
  <c r="AD109" i="45"/>
  <c r="AD111" i="45" s="1"/>
  <c r="AD112" i="45" s="1"/>
  <c r="AD113" i="45" s="1"/>
  <c r="G114" i="45"/>
  <c r="G115" i="45" s="1"/>
  <c r="S114" i="45"/>
  <c r="S115" i="45" s="1"/>
  <c r="W125" i="45"/>
  <c r="W132" i="45" s="1"/>
  <c r="U127" i="45"/>
  <c r="U129" i="45" s="1"/>
  <c r="U131" i="45" s="1"/>
  <c r="K144" i="45"/>
  <c r="W144" i="45"/>
  <c r="AK144" i="45"/>
  <c r="U107" i="45"/>
  <c r="G109" i="45"/>
  <c r="G111" i="45" s="1"/>
  <c r="G112" i="45" s="1"/>
  <c r="G113" i="45" s="1"/>
  <c r="S109" i="45"/>
  <c r="S111" i="45" s="1"/>
  <c r="S112" i="45" s="1"/>
  <c r="S113" i="45" s="1"/>
  <c r="AF109" i="45"/>
  <c r="AF111" i="45" s="1"/>
  <c r="AF112" i="45" s="1"/>
  <c r="AF113" i="45" s="1"/>
  <c r="V127" i="45"/>
  <c r="V129" i="45" s="1"/>
  <c r="V131" i="45" s="1"/>
  <c r="M130" i="45"/>
  <c r="M131" i="45" s="1"/>
  <c r="Y130" i="45"/>
  <c r="Y131" i="45" s="1"/>
  <c r="L144" i="45"/>
  <c r="X144" i="45"/>
  <c r="AC86" i="45"/>
  <c r="V107" i="45"/>
  <c r="H109" i="45"/>
  <c r="H111" i="45" s="1"/>
  <c r="H112" i="45" s="1"/>
  <c r="H113" i="45" s="1"/>
  <c r="T109" i="45"/>
  <c r="AG109" i="45"/>
  <c r="W127" i="45"/>
  <c r="W129" i="45" s="1"/>
  <c r="W131" i="45" s="1"/>
  <c r="I109" i="45"/>
  <c r="I111" i="45" s="1"/>
  <c r="I112" i="45" s="1"/>
  <c r="I113" i="45" s="1"/>
  <c r="U109" i="45"/>
  <c r="AI109" i="45"/>
  <c r="AI111" i="45" s="1"/>
  <c r="AI112" i="45" s="1"/>
  <c r="AI113" i="45" s="1"/>
  <c r="V114" i="45"/>
  <c r="V115" i="45" s="1"/>
  <c r="AJ114" i="45"/>
  <c r="AJ115" i="45" s="1"/>
  <c r="J109" i="45"/>
  <c r="J111" i="45" s="1"/>
  <c r="J112" i="45" s="1"/>
  <c r="J113" i="45" s="1"/>
  <c r="V109" i="45"/>
  <c r="V111" i="45" s="1"/>
  <c r="V112" i="45" s="1"/>
  <c r="V113" i="45" s="1"/>
  <c r="AJ109" i="45"/>
  <c r="AJ111" i="45" s="1"/>
  <c r="AJ112" i="45" s="1"/>
  <c r="AJ113" i="45" s="1"/>
  <c r="K109" i="45"/>
  <c r="K111" i="45" s="1"/>
  <c r="K112" i="45" s="1"/>
  <c r="K113" i="45" s="1"/>
  <c r="W109" i="45"/>
  <c r="W111" i="45" s="1"/>
  <c r="W112" i="45" s="1"/>
  <c r="W113" i="45" s="1"/>
  <c r="AK109" i="45"/>
  <c r="AK111" i="45" s="1"/>
  <c r="AK112" i="45" s="1"/>
  <c r="AK113" i="45" s="1"/>
  <c r="L109" i="45"/>
  <c r="L111" i="45" s="1"/>
  <c r="L112" i="45" s="1"/>
  <c r="L113" i="45" s="1"/>
  <c r="X109" i="45"/>
  <c r="X111" i="45" s="1"/>
  <c r="X112" i="45" s="1"/>
  <c r="X113" i="45" s="1"/>
  <c r="M109" i="45"/>
  <c r="M111" i="45" s="1"/>
  <c r="M112" i="45" s="1"/>
  <c r="M113" i="45" s="1"/>
  <c r="AD129" i="44"/>
  <c r="AD131" i="44" s="1"/>
  <c r="AD141" i="44" s="1"/>
  <c r="AD50" i="44"/>
  <c r="AB50" i="44"/>
  <c r="AB52" i="44" s="1"/>
  <c r="AB62" i="44" s="1"/>
  <c r="Z129" i="44"/>
  <c r="X129" i="44"/>
  <c r="U21" i="44"/>
  <c r="T129" i="44"/>
  <c r="T50" i="44"/>
  <c r="S50" i="44"/>
  <c r="S52" i="44" s="1"/>
  <c r="R129" i="44"/>
  <c r="R131" i="44" s="1"/>
  <c r="R50" i="44"/>
  <c r="Y111" i="44"/>
  <c r="Y112" i="44" s="1"/>
  <c r="Y113" i="44" s="1"/>
  <c r="Q50" i="44"/>
  <c r="P50" i="44"/>
  <c r="N129" i="44"/>
  <c r="L129" i="44"/>
  <c r="K129" i="44"/>
  <c r="J129" i="44"/>
  <c r="J131" i="44" s="1"/>
  <c r="J50" i="44"/>
  <c r="I50" i="44"/>
  <c r="H129" i="44"/>
  <c r="O36" i="44"/>
  <c r="O37" i="44" s="1"/>
  <c r="F52" i="44"/>
  <c r="F54" i="44" s="1"/>
  <c r="F63" i="44" s="1"/>
  <c r="AF52" i="44"/>
  <c r="AF62" i="44" s="1"/>
  <c r="Z52" i="44"/>
  <c r="Z62" i="44" s="1"/>
  <c r="AD51" i="44"/>
  <c r="AD52" i="44" s="1"/>
  <c r="Z21" i="44"/>
  <c r="AF51" i="44"/>
  <c r="H21" i="44"/>
  <c r="AB21" i="44"/>
  <c r="AA36" i="44"/>
  <c r="AA37" i="44" s="1"/>
  <c r="F51" i="44"/>
  <c r="K21" i="44"/>
  <c r="G51" i="44"/>
  <c r="G52" i="44" s="1"/>
  <c r="N21" i="44"/>
  <c r="W52" i="44"/>
  <c r="L50" i="44"/>
  <c r="L52" i="44" s="1"/>
  <c r="P51" i="44"/>
  <c r="X52" i="44"/>
  <c r="X62" i="44" s="1"/>
  <c r="V10" i="44"/>
  <c r="V48" i="44" s="1"/>
  <c r="V50" i="44" s="1"/>
  <c r="P21" i="44"/>
  <c r="AF37" i="44"/>
  <c r="M50" i="44"/>
  <c r="M52" i="44" s="1"/>
  <c r="M62" i="44" s="1"/>
  <c r="Q51" i="44"/>
  <c r="K51" i="44"/>
  <c r="K52" i="44" s="1"/>
  <c r="K62" i="44" s="1"/>
  <c r="R51" i="44"/>
  <c r="H50" i="44"/>
  <c r="E50" i="44"/>
  <c r="E52" i="44" s="1"/>
  <c r="E62" i="44" s="1"/>
  <c r="AJ33" i="44"/>
  <c r="AJ34" i="44" s="1"/>
  <c r="AJ35" i="44" s="1"/>
  <c r="AJ38" i="44" s="1"/>
  <c r="AJ23" i="44" s="1"/>
  <c r="F62" i="44"/>
  <c r="Y62" i="44"/>
  <c r="E21" i="44"/>
  <c r="E37" i="44"/>
  <c r="AC47" i="44"/>
  <c r="AC51" i="44" s="1"/>
  <c r="AC32" i="44"/>
  <c r="AF54" i="44"/>
  <c r="AF63" i="44" s="1"/>
  <c r="F21" i="44"/>
  <c r="F37" i="44"/>
  <c r="U50" i="44"/>
  <c r="O33" i="44"/>
  <c r="O34" i="44" s="1"/>
  <c r="O35" i="44" s="1"/>
  <c r="V32" i="44"/>
  <c r="V47" i="44"/>
  <c r="AK62" i="44"/>
  <c r="AK54" i="44"/>
  <c r="AK63" i="44" s="1"/>
  <c r="AK37" i="44"/>
  <c r="AK21" i="44"/>
  <c r="W62" i="44"/>
  <c r="W54" i="44"/>
  <c r="W63" i="44" s="1"/>
  <c r="N54" i="44"/>
  <c r="N63" i="44" s="1"/>
  <c r="W31" i="44"/>
  <c r="W33" i="44" s="1"/>
  <c r="W34" i="44" s="1"/>
  <c r="W35" i="44" s="1"/>
  <c r="H65" i="44"/>
  <c r="H64" i="44"/>
  <c r="T65" i="44"/>
  <c r="T64" i="44"/>
  <c r="AG65" i="44"/>
  <c r="AG64" i="44"/>
  <c r="K31" i="44"/>
  <c r="K33" i="44" s="1"/>
  <c r="K34" i="44" s="1"/>
  <c r="K35" i="44" s="1"/>
  <c r="AK31" i="44"/>
  <c r="AK33" i="44" s="1"/>
  <c r="AK34" i="44" s="1"/>
  <c r="AK35" i="44" s="1"/>
  <c r="AC10" i="44"/>
  <c r="J21" i="44"/>
  <c r="AJ21" i="44"/>
  <c r="L31" i="44"/>
  <c r="L33" i="44" s="1"/>
  <c r="L34" i="44" s="1"/>
  <c r="L35" i="44" s="1"/>
  <c r="X31" i="44"/>
  <c r="X33" i="44" s="1"/>
  <c r="X34" i="44" s="1"/>
  <c r="X35" i="44" s="1"/>
  <c r="M36" i="44"/>
  <c r="M37" i="44" s="1"/>
  <c r="Y36" i="44"/>
  <c r="Y37" i="44" s="1"/>
  <c r="U47" i="44"/>
  <c r="U99" i="44"/>
  <c r="U115" i="44"/>
  <c r="E115" i="44"/>
  <c r="E99" i="44"/>
  <c r="AF133" i="44"/>
  <c r="AF142" i="44" s="1"/>
  <c r="AF141" i="44"/>
  <c r="L131" i="44"/>
  <c r="X131" i="44"/>
  <c r="P131" i="44"/>
  <c r="J65" i="44"/>
  <c r="J64" i="44"/>
  <c r="O31" i="44"/>
  <c r="AA31" i="44"/>
  <c r="AA33" i="44" s="1"/>
  <c r="AA34" i="44" s="1"/>
  <c r="AA35" i="44" s="1"/>
  <c r="O50" i="44"/>
  <c r="O52" i="44" s="1"/>
  <c r="AA50" i="44"/>
  <c r="AA52" i="44" s="1"/>
  <c r="H51" i="44"/>
  <c r="H52" i="44" s="1"/>
  <c r="T51" i="44"/>
  <c r="T52" i="44" s="1"/>
  <c r="AG51" i="44"/>
  <c r="AG52" i="44" s="1"/>
  <c r="L64" i="44"/>
  <c r="L65" i="44"/>
  <c r="X64" i="44"/>
  <c r="X65" i="44"/>
  <c r="AJ65" i="44"/>
  <c r="AJ64" i="44"/>
  <c r="AB133" i="44"/>
  <c r="AB142" i="44" s="1"/>
  <c r="AB141" i="44"/>
  <c r="N31" i="44"/>
  <c r="N33" i="44" s="1"/>
  <c r="N34" i="44" s="1"/>
  <c r="N35" i="44" s="1"/>
  <c r="K65" i="44"/>
  <c r="K64" i="44"/>
  <c r="AK65" i="44"/>
  <c r="AK64" i="44"/>
  <c r="E133" i="44"/>
  <c r="E142" i="44" s="1"/>
  <c r="E141" i="44"/>
  <c r="P31" i="44"/>
  <c r="P33" i="44" s="1"/>
  <c r="P34" i="44" s="1"/>
  <c r="P35" i="44" s="1"/>
  <c r="AB31" i="44"/>
  <c r="AB33" i="44" s="1"/>
  <c r="AB34" i="44" s="1"/>
  <c r="AB35" i="44" s="1"/>
  <c r="Q36" i="44"/>
  <c r="Q37" i="44" s="1"/>
  <c r="I51" i="44"/>
  <c r="I52" i="44" s="1"/>
  <c r="U51" i="44"/>
  <c r="AI51" i="44"/>
  <c r="AI52" i="44" s="1"/>
  <c r="M64" i="44"/>
  <c r="M65" i="44"/>
  <c r="Y64" i="44"/>
  <c r="Y65" i="44"/>
  <c r="I99" i="44"/>
  <c r="I115" i="44"/>
  <c r="AI99" i="44"/>
  <c r="AI115" i="44"/>
  <c r="G133" i="44"/>
  <c r="G142" i="44" s="1"/>
  <c r="G141" i="44"/>
  <c r="S133" i="44"/>
  <c r="S142" i="44" s="1"/>
  <c r="S141" i="44"/>
  <c r="Y31" i="44"/>
  <c r="Y33" i="44" s="1"/>
  <c r="Y34" i="44" s="1"/>
  <c r="Y35" i="44" s="1"/>
  <c r="AD115" i="44"/>
  <c r="AD99" i="44"/>
  <c r="Z31" i="44"/>
  <c r="Z33" i="44" s="1"/>
  <c r="Z34" i="44" s="1"/>
  <c r="Z35" i="44" s="1"/>
  <c r="W65" i="44"/>
  <c r="W64" i="44"/>
  <c r="AF115" i="44"/>
  <c r="AF99" i="44"/>
  <c r="Q133" i="44"/>
  <c r="Q142" i="44" s="1"/>
  <c r="Q141" i="44"/>
  <c r="Z131" i="44"/>
  <c r="V8" i="44"/>
  <c r="E31" i="44"/>
  <c r="E33" i="44" s="1"/>
  <c r="E34" i="44" s="1"/>
  <c r="E35" i="44" s="1"/>
  <c r="Q31" i="44"/>
  <c r="Q33" i="44" s="1"/>
  <c r="Q34" i="44" s="1"/>
  <c r="Q35" i="44" s="1"/>
  <c r="AC31" i="44"/>
  <c r="R36" i="44"/>
  <c r="R37" i="44" s="1"/>
  <c r="AD36" i="44"/>
  <c r="AD37" i="44" s="1"/>
  <c r="J51" i="44"/>
  <c r="J52" i="44" s="1"/>
  <c r="V51" i="44"/>
  <c r="AJ51" i="44"/>
  <c r="AJ52" i="44" s="1"/>
  <c r="J99" i="44"/>
  <c r="J115" i="44"/>
  <c r="E111" i="44"/>
  <c r="E112" i="44" s="1"/>
  <c r="E113" i="44" s="1"/>
  <c r="R31" i="44"/>
  <c r="R33" i="44" s="1"/>
  <c r="R34" i="44" s="1"/>
  <c r="R35" i="44" s="1"/>
  <c r="O64" i="44"/>
  <c r="O65" i="44"/>
  <c r="AA64" i="44"/>
  <c r="AA65" i="44"/>
  <c r="W107" i="44"/>
  <c r="W127" i="44"/>
  <c r="W129" i="44" s="1"/>
  <c r="W131" i="44" s="1"/>
  <c r="K99" i="44"/>
  <c r="K115" i="44"/>
  <c r="AK99" i="44"/>
  <c r="AK115" i="44"/>
  <c r="AD111" i="44"/>
  <c r="AD112" i="44" s="1"/>
  <c r="AD113" i="44" s="1"/>
  <c r="F133" i="44"/>
  <c r="F142" i="44" s="1"/>
  <c r="F141" i="44"/>
  <c r="R133" i="44"/>
  <c r="R142" i="44" s="1"/>
  <c r="R141" i="44"/>
  <c r="AD133" i="44"/>
  <c r="AD142" i="44" s="1"/>
  <c r="V65" i="44"/>
  <c r="V64" i="44"/>
  <c r="AC8" i="44"/>
  <c r="F31" i="44"/>
  <c r="F33" i="44" s="1"/>
  <c r="F34" i="44" s="1"/>
  <c r="F35" i="44" s="1"/>
  <c r="AD31" i="44"/>
  <c r="AD33" i="44" s="1"/>
  <c r="AD34" i="44" s="1"/>
  <c r="AD35" i="44" s="1"/>
  <c r="U29" i="44"/>
  <c r="G31" i="44"/>
  <c r="G33" i="44" s="1"/>
  <c r="G34" i="44" s="1"/>
  <c r="G35" i="44" s="1"/>
  <c r="S31" i="44"/>
  <c r="S33" i="44" s="1"/>
  <c r="S34" i="44" s="1"/>
  <c r="S35" i="44" s="1"/>
  <c r="AF31" i="44"/>
  <c r="AF33" i="44" s="1"/>
  <c r="AF34" i="44" s="1"/>
  <c r="AF35" i="44" s="1"/>
  <c r="P64" i="44"/>
  <c r="L115" i="44"/>
  <c r="L99" i="44"/>
  <c r="X115" i="44"/>
  <c r="X99" i="44"/>
  <c r="Y131" i="44"/>
  <c r="H31" i="44"/>
  <c r="H33" i="44" s="1"/>
  <c r="H34" i="44" s="1"/>
  <c r="H35" i="44" s="1"/>
  <c r="T31" i="44"/>
  <c r="T33" i="44" s="1"/>
  <c r="T34" i="44" s="1"/>
  <c r="T35" i="44" s="1"/>
  <c r="AG31" i="44"/>
  <c r="AG33" i="44" s="1"/>
  <c r="AG34" i="44" s="1"/>
  <c r="AG35" i="44" s="1"/>
  <c r="E64" i="44"/>
  <c r="E65" i="44"/>
  <c r="Q64" i="44"/>
  <c r="Q65" i="44"/>
  <c r="AC64" i="44"/>
  <c r="AC65" i="44"/>
  <c r="M115" i="44"/>
  <c r="M99" i="44"/>
  <c r="Y115" i="44"/>
  <c r="Y99" i="44"/>
  <c r="I31" i="44"/>
  <c r="I33" i="44" s="1"/>
  <c r="I34" i="44" s="1"/>
  <c r="I35" i="44" s="1"/>
  <c r="U31" i="44"/>
  <c r="U33" i="44" s="1"/>
  <c r="U34" i="44" s="1"/>
  <c r="U35" i="44" s="1"/>
  <c r="AI31" i="44"/>
  <c r="AI33" i="44" s="1"/>
  <c r="AI34" i="44" s="1"/>
  <c r="AI35" i="44" s="1"/>
  <c r="H45" i="44"/>
  <c r="T45" i="44"/>
  <c r="AG45" i="44"/>
  <c r="F64" i="44"/>
  <c r="F65" i="44"/>
  <c r="R64" i="44"/>
  <c r="R65" i="44"/>
  <c r="AD64" i="44"/>
  <c r="AD65" i="44"/>
  <c r="I65" i="44"/>
  <c r="N115" i="44"/>
  <c r="N99" i="44"/>
  <c r="Z115" i="44"/>
  <c r="Z99" i="44"/>
  <c r="AI111" i="44"/>
  <c r="AI112" i="44" s="1"/>
  <c r="AI113" i="44" s="1"/>
  <c r="I133" i="44"/>
  <c r="I142" i="44" s="1"/>
  <c r="I141" i="44"/>
  <c r="AI133" i="44"/>
  <c r="AI142" i="44" s="1"/>
  <c r="AI141" i="44"/>
  <c r="M31" i="44"/>
  <c r="M33" i="44" s="1"/>
  <c r="M34" i="44" s="1"/>
  <c r="M35" i="44" s="1"/>
  <c r="F115" i="44"/>
  <c r="F99" i="44"/>
  <c r="J31" i="44"/>
  <c r="J33" i="44" s="1"/>
  <c r="J34" i="44" s="1"/>
  <c r="J35" i="44" s="1"/>
  <c r="V31" i="44"/>
  <c r="V33" i="44" s="1"/>
  <c r="V34" i="44" s="1"/>
  <c r="V35" i="44" s="1"/>
  <c r="I45" i="44"/>
  <c r="U45" i="44"/>
  <c r="AI45" i="44"/>
  <c r="G65" i="44"/>
  <c r="G64" i="44"/>
  <c r="S65" i="44"/>
  <c r="S64" i="44"/>
  <c r="AF65" i="44"/>
  <c r="AF64" i="44"/>
  <c r="O115" i="44"/>
  <c r="O99" i="44"/>
  <c r="M131" i="44"/>
  <c r="V129" i="44"/>
  <c r="V131" i="44" s="1"/>
  <c r="AJ131" i="44"/>
  <c r="N109" i="44"/>
  <c r="N111" i="44" s="1"/>
  <c r="N112" i="44" s="1"/>
  <c r="N113" i="44" s="1"/>
  <c r="Z109" i="44"/>
  <c r="Z111" i="44" s="1"/>
  <c r="Z112" i="44" s="1"/>
  <c r="Z113" i="44" s="1"/>
  <c r="AA114" i="44"/>
  <c r="AA115" i="44" s="1"/>
  <c r="AC127" i="44"/>
  <c r="AC129" i="44" s="1"/>
  <c r="AC131" i="44" s="1"/>
  <c r="O129" i="44"/>
  <c r="O131" i="44" s="1"/>
  <c r="AA129" i="44"/>
  <c r="AA131" i="44" s="1"/>
  <c r="H130" i="44"/>
  <c r="T130" i="44"/>
  <c r="T131" i="44" s="1"/>
  <c r="AG130" i="44"/>
  <c r="AG131" i="44" s="1"/>
  <c r="N143" i="44"/>
  <c r="Z143" i="44"/>
  <c r="G144" i="44"/>
  <c r="S144" i="44"/>
  <c r="AF144" i="44"/>
  <c r="AC107" i="44"/>
  <c r="O109" i="44"/>
  <c r="O111" i="44" s="1"/>
  <c r="O112" i="44" s="1"/>
  <c r="O113" i="44" s="1"/>
  <c r="AA109" i="44"/>
  <c r="AA111" i="44" s="1"/>
  <c r="AA112" i="44" s="1"/>
  <c r="AA113" i="44" s="1"/>
  <c r="O143" i="44"/>
  <c r="AA143" i="44"/>
  <c r="H144" i="44"/>
  <c r="T144" i="44"/>
  <c r="AG144" i="44"/>
  <c r="P109" i="44"/>
  <c r="P111" i="44" s="1"/>
  <c r="P112" i="44" s="1"/>
  <c r="P113" i="44" s="1"/>
  <c r="AB109" i="44"/>
  <c r="AB111" i="44" s="1"/>
  <c r="AB112" i="44" s="1"/>
  <c r="AB113" i="44" s="1"/>
  <c r="Q114" i="44"/>
  <c r="Q115" i="44" s="1"/>
  <c r="AC114" i="44"/>
  <c r="U125" i="44"/>
  <c r="U132" i="44" s="1"/>
  <c r="P143" i="44"/>
  <c r="AB143" i="44"/>
  <c r="I144" i="44"/>
  <c r="U144" i="44"/>
  <c r="AI144" i="44"/>
  <c r="E109" i="44"/>
  <c r="Q109" i="44"/>
  <c r="Q111" i="44" s="1"/>
  <c r="Q112" i="44" s="1"/>
  <c r="Q113" i="44" s="1"/>
  <c r="AC109" i="44"/>
  <c r="AC111" i="44" s="1"/>
  <c r="AC112" i="44" s="1"/>
  <c r="AC113" i="44" s="1"/>
  <c r="R114" i="44"/>
  <c r="R115" i="44" s="1"/>
  <c r="V125" i="44"/>
  <c r="V132" i="44" s="1"/>
  <c r="K130" i="44"/>
  <c r="W130" i="44"/>
  <c r="AK130" i="44"/>
  <c r="AK131" i="44" s="1"/>
  <c r="E143" i="44"/>
  <c r="Q143" i="44"/>
  <c r="AC143" i="44"/>
  <c r="J144" i="44"/>
  <c r="V144" i="44"/>
  <c r="AJ144" i="44"/>
  <c r="P99" i="44"/>
  <c r="F109" i="44"/>
  <c r="F111" i="44" s="1"/>
  <c r="F112" i="44" s="1"/>
  <c r="F113" i="44" s="1"/>
  <c r="R109" i="44"/>
  <c r="R111" i="44" s="1"/>
  <c r="R112" i="44" s="1"/>
  <c r="R113" i="44" s="1"/>
  <c r="AD109" i="44"/>
  <c r="G114" i="44"/>
  <c r="G115" i="44" s="1"/>
  <c r="S114" i="44"/>
  <c r="S115" i="44" s="1"/>
  <c r="W125" i="44"/>
  <c r="W132" i="44" s="1"/>
  <c r="U127" i="44"/>
  <c r="U129" i="44" s="1"/>
  <c r="U131" i="44" s="1"/>
  <c r="F143" i="44"/>
  <c r="R143" i="44"/>
  <c r="AD143" i="44"/>
  <c r="K144" i="44"/>
  <c r="W144" i="44"/>
  <c r="AK144" i="44"/>
  <c r="U107" i="44"/>
  <c r="G109" i="44"/>
  <c r="G111" i="44" s="1"/>
  <c r="G112" i="44" s="1"/>
  <c r="G113" i="44" s="1"/>
  <c r="S109" i="44"/>
  <c r="S111" i="44" s="1"/>
  <c r="S112" i="44" s="1"/>
  <c r="S113" i="44" s="1"/>
  <c r="AF109" i="44"/>
  <c r="AF111" i="44" s="1"/>
  <c r="AF112" i="44" s="1"/>
  <c r="AF113" i="44" s="1"/>
  <c r="V127" i="44"/>
  <c r="L144" i="44"/>
  <c r="X144" i="44"/>
  <c r="V107" i="44"/>
  <c r="H109" i="44"/>
  <c r="H111" i="44" s="1"/>
  <c r="H112" i="44" s="1"/>
  <c r="H113" i="44" s="1"/>
  <c r="T109" i="44"/>
  <c r="T111" i="44" s="1"/>
  <c r="T112" i="44" s="1"/>
  <c r="T113" i="44" s="1"/>
  <c r="AG109" i="44"/>
  <c r="AG111" i="44" s="1"/>
  <c r="AG112" i="44" s="1"/>
  <c r="AG113" i="44" s="1"/>
  <c r="N130" i="44"/>
  <c r="Z130" i="44"/>
  <c r="M144" i="44"/>
  <c r="Y144" i="44"/>
  <c r="I109" i="44"/>
  <c r="I111" i="44" s="1"/>
  <c r="I112" i="44" s="1"/>
  <c r="I113" i="44" s="1"/>
  <c r="U109" i="44"/>
  <c r="U111" i="44" s="1"/>
  <c r="U112" i="44" s="1"/>
  <c r="U113" i="44" s="1"/>
  <c r="AI109" i="44"/>
  <c r="V114" i="44"/>
  <c r="V115" i="44" s="1"/>
  <c r="J109" i="44"/>
  <c r="J111" i="44" s="1"/>
  <c r="J112" i="44" s="1"/>
  <c r="J113" i="44" s="1"/>
  <c r="V109" i="44"/>
  <c r="V111" i="44" s="1"/>
  <c r="V112" i="44" s="1"/>
  <c r="V113" i="44" s="1"/>
  <c r="AJ109" i="44"/>
  <c r="AJ111" i="44" s="1"/>
  <c r="AJ112" i="44" s="1"/>
  <c r="AJ113" i="44" s="1"/>
  <c r="W114" i="44"/>
  <c r="W115" i="44" s="1"/>
  <c r="K109" i="44"/>
  <c r="K111" i="44" s="1"/>
  <c r="K112" i="44" s="1"/>
  <c r="K113" i="44" s="1"/>
  <c r="W109" i="44"/>
  <c r="W111" i="44" s="1"/>
  <c r="W112" i="44" s="1"/>
  <c r="W113" i="44" s="1"/>
  <c r="AK109" i="44"/>
  <c r="AK111" i="44" s="1"/>
  <c r="AK112" i="44" s="1"/>
  <c r="AK113" i="44" s="1"/>
  <c r="L109" i="44"/>
  <c r="L111" i="44" s="1"/>
  <c r="L112" i="44" s="1"/>
  <c r="L113" i="44" s="1"/>
  <c r="X109" i="44"/>
  <c r="X111" i="44" s="1"/>
  <c r="X112" i="44" s="1"/>
  <c r="X113" i="44" s="1"/>
  <c r="M109" i="44"/>
  <c r="M111" i="44" s="1"/>
  <c r="M112" i="44" s="1"/>
  <c r="M113" i="44" s="1"/>
  <c r="L21" i="43"/>
  <c r="AD50" i="43"/>
  <c r="AD52" i="43" s="1"/>
  <c r="N21" i="43"/>
  <c r="AD21" i="43"/>
  <c r="G99" i="43"/>
  <c r="V9" i="43"/>
  <c r="V47" i="43" s="1"/>
  <c r="Z129" i="43"/>
  <c r="X50" i="43"/>
  <c r="U107" i="43"/>
  <c r="T131" i="43"/>
  <c r="S50" i="43"/>
  <c r="N129" i="43"/>
  <c r="L50" i="43"/>
  <c r="J50" i="43"/>
  <c r="I50" i="43"/>
  <c r="H131" i="43"/>
  <c r="H133" i="43" s="1"/>
  <c r="H142" i="43" s="1"/>
  <c r="H50" i="43"/>
  <c r="H52" i="43" s="1"/>
  <c r="AF37" i="43"/>
  <c r="AF21" i="43"/>
  <c r="AC8" i="43"/>
  <c r="AC46" i="43" s="1"/>
  <c r="AC53" i="43" s="1"/>
  <c r="W50" i="43"/>
  <c r="W52" i="43" s="1"/>
  <c r="W62" i="43" s="1"/>
  <c r="U9" i="43"/>
  <c r="U32" i="43" s="1"/>
  <c r="M21" i="43"/>
  <c r="G36" i="43"/>
  <c r="G37" i="43" s="1"/>
  <c r="AK50" i="43"/>
  <c r="AC9" i="43"/>
  <c r="AC32" i="43" s="1"/>
  <c r="Q21" i="43"/>
  <c r="R21" i="43"/>
  <c r="Q51" i="43"/>
  <c r="Q52" i="43" s="1"/>
  <c r="S21" i="43"/>
  <c r="AB50" i="43"/>
  <c r="AB52" i="43" s="1"/>
  <c r="AB54" i="43" s="1"/>
  <c r="AB63" i="43" s="1"/>
  <c r="W21" i="43"/>
  <c r="P50" i="43"/>
  <c r="P52" i="43" s="1"/>
  <c r="P54" i="43" s="1"/>
  <c r="P63" i="43" s="1"/>
  <c r="F50" i="43"/>
  <c r="F52" i="43" s="1"/>
  <c r="F62" i="43" s="1"/>
  <c r="V21" i="43"/>
  <c r="X21" i="43"/>
  <c r="E50" i="43"/>
  <c r="E52" i="43" s="1"/>
  <c r="Q50" i="43"/>
  <c r="AG50" i="43"/>
  <c r="K50" i="43"/>
  <c r="Y21" i="43"/>
  <c r="E21" i="43"/>
  <c r="E37" i="43"/>
  <c r="AJ33" i="43"/>
  <c r="AJ34" i="43" s="1"/>
  <c r="AJ35" i="43" s="1"/>
  <c r="F21" i="43"/>
  <c r="F37" i="43"/>
  <c r="AD62" i="43"/>
  <c r="AD54" i="43"/>
  <c r="AD63" i="43" s="1"/>
  <c r="Z62" i="43"/>
  <c r="Z54" i="43"/>
  <c r="Z63" i="43" s="1"/>
  <c r="F33" i="43"/>
  <c r="F34" i="43" s="1"/>
  <c r="F35" i="43" s="1"/>
  <c r="AJ31" i="43"/>
  <c r="V31" i="43"/>
  <c r="J31" i="43"/>
  <c r="J33" i="43" s="1"/>
  <c r="J34" i="43" s="1"/>
  <c r="J35" i="43" s="1"/>
  <c r="E31" i="43"/>
  <c r="E33" i="43" s="1"/>
  <c r="E34" i="43" s="1"/>
  <c r="E35" i="43" s="1"/>
  <c r="R31" i="43"/>
  <c r="R33" i="43" s="1"/>
  <c r="R34" i="43" s="1"/>
  <c r="R35" i="43" s="1"/>
  <c r="AF31" i="43"/>
  <c r="V33" i="43"/>
  <c r="V34" i="43" s="1"/>
  <c r="V35" i="43" s="1"/>
  <c r="O36" i="43"/>
  <c r="O37" i="43" s="1"/>
  <c r="M50" i="43"/>
  <c r="M52" i="43" s="1"/>
  <c r="Y50" i="43"/>
  <c r="Y51" i="43"/>
  <c r="F31" i="43"/>
  <c r="S31" i="43"/>
  <c r="AG31" i="43"/>
  <c r="P36" i="43"/>
  <c r="P37" i="43" s="1"/>
  <c r="U46" i="43"/>
  <c r="U53" i="43" s="1"/>
  <c r="N51" i="43"/>
  <c r="N52" i="43" s="1"/>
  <c r="K52" i="43"/>
  <c r="AK52" i="43"/>
  <c r="U29" i="43"/>
  <c r="G31" i="43"/>
  <c r="G33" i="43" s="1"/>
  <c r="G34" i="43" s="1"/>
  <c r="G35" i="43" s="1"/>
  <c r="T31" i="43"/>
  <c r="T33" i="43" s="1"/>
  <c r="T34" i="43" s="1"/>
  <c r="T35" i="43" s="1"/>
  <c r="AI31" i="43"/>
  <c r="AI33" i="43" s="1"/>
  <c r="AI34" i="43" s="1"/>
  <c r="AI35" i="43" s="1"/>
  <c r="V46" i="43"/>
  <c r="V53" i="43" s="1"/>
  <c r="O51" i="43"/>
  <c r="O50" i="43"/>
  <c r="AA51" i="43"/>
  <c r="AA50" i="43"/>
  <c r="AA52" i="43" s="1"/>
  <c r="F64" i="43"/>
  <c r="F45" i="43"/>
  <c r="R65" i="43"/>
  <c r="R45" i="43"/>
  <c r="R64" i="43"/>
  <c r="AD45" i="43"/>
  <c r="AD65" i="43"/>
  <c r="AD64" i="43"/>
  <c r="H141" i="43"/>
  <c r="AG133" i="43"/>
  <c r="AG142" i="43" s="1"/>
  <c r="AG141" i="43"/>
  <c r="M141" i="43"/>
  <c r="M133" i="43"/>
  <c r="M142" i="43" s="1"/>
  <c r="V29" i="43"/>
  <c r="H31" i="43"/>
  <c r="H33" i="43" s="1"/>
  <c r="H34" i="43" s="1"/>
  <c r="H35" i="43" s="1"/>
  <c r="U31" i="43"/>
  <c r="U33" i="43" s="1"/>
  <c r="U34" i="43" s="1"/>
  <c r="U35" i="43" s="1"/>
  <c r="AK31" i="43"/>
  <c r="AK33" i="43" s="1"/>
  <c r="AK34" i="43" s="1"/>
  <c r="AK35" i="43" s="1"/>
  <c r="AG36" i="43"/>
  <c r="AG37" i="43" s="1"/>
  <c r="G51" i="43"/>
  <c r="AF51" i="43"/>
  <c r="AF52" i="43" s="1"/>
  <c r="F65" i="43"/>
  <c r="T133" i="43"/>
  <c r="T142" i="43" s="1"/>
  <c r="T141" i="43"/>
  <c r="AA21" i="43"/>
  <c r="I31" i="43"/>
  <c r="I33" i="43" s="1"/>
  <c r="I34" i="43" s="1"/>
  <c r="I35" i="43" s="1"/>
  <c r="W31" i="43"/>
  <c r="W33" i="43" s="1"/>
  <c r="W34" i="43" s="1"/>
  <c r="W35" i="43" s="1"/>
  <c r="AI36" i="43"/>
  <c r="AI37" i="43" s="1"/>
  <c r="AC47" i="43"/>
  <c r="AC51" i="43" s="1"/>
  <c r="AC52" i="43" s="1"/>
  <c r="I51" i="43"/>
  <c r="I52" i="43" s="1"/>
  <c r="AI51" i="43"/>
  <c r="AI52" i="43" s="1"/>
  <c r="AB21" i="43"/>
  <c r="K31" i="43"/>
  <c r="K33" i="43" s="1"/>
  <c r="K34" i="43" s="1"/>
  <c r="K35" i="43" s="1"/>
  <c r="X31" i="43"/>
  <c r="X33" i="43" s="1"/>
  <c r="X34" i="43" s="1"/>
  <c r="X35" i="43" s="1"/>
  <c r="T36" i="43"/>
  <c r="T37" i="43" s="1"/>
  <c r="R50" i="43"/>
  <c r="R52" i="43" s="1"/>
  <c r="J115" i="43"/>
  <c r="J99" i="43"/>
  <c r="L31" i="43"/>
  <c r="L33" i="43" s="1"/>
  <c r="L34" i="43" s="1"/>
  <c r="L35" i="43" s="1"/>
  <c r="Y31" i="43"/>
  <c r="Y33" i="43" s="1"/>
  <c r="Y34" i="43" s="1"/>
  <c r="Y35" i="43" s="1"/>
  <c r="U36" i="43"/>
  <c r="U37" i="43" s="1"/>
  <c r="G52" i="43"/>
  <c r="K115" i="43"/>
  <c r="K99" i="43"/>
  <c r="S33" i="43"/>
  <c r="S34" i="43" s="1"/>
  <c r="S35" i="43" s="1"/>
  <c r="AF33" i="43"/>
  <c r="AF34" i="43" s="1"/>
  <c r="AF35" i="43" s="1"/>
  <c r="M31" i="43"/>
  <c r="M33" i="43" s="1"/>
  <c r="M34" i="43" s="1"/>
  <c r="M35" i="43" s="1"/>
  <c r="Z31" i="43"/>
  <c r="Z33" i="43" s="1"/>
  <c r="Z34" i="43" s="1"/>
  <c r="Z35" i="43" s="1"/>
  <c r="H36" i="43"/>
  <c r="H37" i="43" s="1"/>
  <c r="H51" i="43"/>
  <c r="T51" i="43"/>
  <c r="T52" i="43" s="1"/>
  <c r="AG51" i="43"/>
  <c r="AG33" i="43"/>
  <c r="AG34" i="43" s="1"/>
  <c r="AG35" i="43" s="1"/>
  <c r="N31" i="43"/>
  <c r="N33" i="43" s="1"/>
  <c r="N34" i="43" s="1"/>
  <c r="N35" i="43" s="1"/>
  <c r="AA31" i="43"/>
  <c r="AA33" i="43" s="1"/>
  <c r="AA34" i="43" s="1"/>
  <c r="AA35" i="43" s="1"/>
  <c r="I36" i="43"/>
  <c r="I37" i="43" s="1"/>
  <c r="U47" i="43"/>
  <c r="U51" i="43" s="1"/>
  <c r="U50" i="43"/>
  <c r="O31" i="43"/>
  <c r="O33" i="43" s="1"/>
  <c r="O34" i="43" s="1"/>
  <c r="O35" i="43" s="1"/>
  <c r="AB31" i="43"/>
  <c r="AB33" i="43" s="1"/>
  <c r="AB34" i="43" s="1"/>
  <c r="AB35" i="43" s="1"/>
  <c r="V32" i="43"/>
  <c r="V50" i="43"/>
  <c r="AJ50" i="43"/>
  <c r="S51" i="43"/>
  <c r="S52" i="43" s="1"/>
  <c r="AC29" i="43"/>
  <c r="P31" i="43"/>
  <c r="P33" i="43" s="1"/>
  <c r="P34" i="43" s="1"/>
  <c r="P35" i="43" s="1"/>
  <c r="AC31" i="43"/>
  <c r="U141" i="43"/>
  <c r="O115" i="43"/>
  <c r="O99" i="43"/>
  <c r="I133" i="43"/>
  <c r="I142" i="43" s="1"/>
  <c r="I141" i="43"/>
  <c r="Q31" i="43"/>
  <c r="Q33" i="43" s="1"/>
  <c r="Q34" i="43" s="1"/>
  <c r="Q35" i="43" s="1"/>
  <c r="AD31" i="43"/>
  <c r="AD33" i="43" s="1"/>
  <c r="AD34" i="43" s="1"/>
  <c r="AD35" i="43" s="1"/>
  <c r="E54" i="43"/>
  <c r="E63" i="43" s="1"/>
  <c r="E62" i="43"/>
  <c r="L51" i="43"/>
  <c r="L52" i="43" s="1"/>
  <c r="X51" i="43"/>
  <c r="O64" i="43"/>
  <c r="O65" i="43"/>
  <c r="AA64" i="43"/>
  <c r="AA65" i="43"/>
  <c r="AC127" i="43"/>
  <c r="AC107" i="43"/>
  <c r="J64" i="43"/>
  <c r="X64" i="43"/>
  <c r="G65" i="43"/>
  <c r="Y109" i="43"/>
  <c r="Y111" i="43" s="1"/>
  <c r="Y112" i="43" s="1"/>
  <c r="Y113" i="43" s="1"/>
  <c r="M109" i="43"/>
  <c r="M111" i="43" s="1"/>
  <c r="M112" i="43" s="1"/>
  <c r="M113" i="43" s="1"/>
  <c r="X109" i="43"/>
  <c r="X111" i="43" s="1"/>
  <c r="X112" i="43" s="1"/>
  <c r="X113" i="43" s="1"/>
  <c r="L109" i="43"/>
  <c r="L111" i="43" s="1"/>
  <c r="L112" i="43" s="1"/>
  <c r="L113" i="43" s="1"/>
  <c r="AG109" i="43"/>
  <c r="AG111" i="43" s="1"/>
  <c r="AG112" i="43" s="1"/>
  <c r="AG113" i="43" s="1"/>
  <c r="T109" i="43"/>
  <c r="T111" i="43" s="1"/>
  <c r="T112" i="43" s="1"/>
  <c r="T113" i="43" s="1"/>
  <c r="H109" i="43"/>
  <c r="H111" i="43" s="1"/>
  <c r="H112" i="43" s="1"/>
  <c r="H113" i="43" s="1"/>
  <c r="AC109" i="43"/>
  <c r="AC111" i="43" s="1"/>
  <c r="AC112" i="43" s="1"/>
  <c r="AC113" i="43" s="1"/>
  <c r="Q109" i="43"/>
  <c r="Q111" i="43" s="1"/>
  <c r="Q112" i="43" s="1"/>
  <c r="Q113" i="43" s="1"/>
  <c r="E109" i="43"/>
  <c r="E111" i="43" s="1"/>
  <c r="E112" i="43" s="1"/>
  <c r="E113" i="43" s="1"/>
  <c r="AB109" i="43"/>
  <c r="AB111" i="43" s="1"/>
  <c r="AB112" i="43" s="1"/>
  <c r="AB113" i="43" s="1"/>
  <c r="P109" i="43"/>
  <c r="P111" i="43" s="1"/>
  <c r="P112" i="43" s="1"/>
  <c r="P113" i="43" s="1"/>
  <c r="J111" i="43"/>
  <c r="J112" i="43" s="1"/>
  <c r="J113" i="43" s="1"/>
  <c r="AJ111" i="43"/>
  <c r="AJ112" i="43" s="1"/>
  <c r="AJ113" i="43" s="1"/>
  <c r="V109" i="43"/>
  <c r="F130" i="43"/>
  <c r="F129" i="43"/>
  <c r="F131" i="43" s="1"/>
  <c r="R130" i="43"/>
  <c r="R129" i="43"/>
  <c r="R131" i="43" s="1"/>
  <c r="AD130" i="43"/>
  <c r="AD129" i="43"/>
  <c r="AD131" i="43" s="1"/>
  <c r="AK111" i="43"/>
  <c r="AK112" i="43" s="1"/>
  <c r="AK113" i="43" s="1"/>
  <c r="W109" i="43"/>
  <c r="W111" i="43" s="1"/>
  <c r="W112" i="43" s="1"/>
  <c r="W113" i="43" s="1"/>
  <c r="G130" i="43"/>
  <c r="S130" i="43"/>
  <c r="AF130" i="43"/>
  <c r="AK133" i="43"/>
  <c r="AK142" i="43" s="1"/>
  <c r="H143" i="43"/>
  <c r="H144" i="43"/>
  <c r="T143" i="43"/>
  <c r="T144" i="43"/>
  <c r="AG143" i="43"/>
  <c r="AG144" i="43"/>
  <c r="F109" i="43"/>
  <c r="F111" i="43" s="1"/>
  <c r="F112" i="43" s="1"/>
  <c r="F113" i="43" s="1"/>
  <c r="Z109" i="43"/>
  <c r="Z111" i="43" s="1"/>
  <c r="Z112" i="43" s="1"/>
  <c r="Z113" i="43" s="1"/>
  <c r="L115" i="43"/>
  <c r="L99" i="43"/>
  <c r="AA141" i="43"/>
  <c r="AA133" i="43"/>
  <c r="AA142" i="43" s="1"/>
  <c r="AI133" i="43"/>
  <c r="AI142" i="43" s="1"/>
  <c r="AI141" i="43"/>
  <c r="AC64" i="43"/>
  <c r="R99" i="43"/>
  <c r="G109" i="43"/>
  <c r="G111" i="43" s="1"/>
  <c r="G112" i="43" s="1"/>
  <c r="G113" i="43" s="1"/>
  <c r="AA109" i="43"/>
  <c r="AA111" i="43" s="1"/>
  <c r="AA112" i="43" s="1"/>
  <c r="AA113" i="43" s="1"/>
  <c r="E115" i="43"/>
  <c r="AB131" i="43"/>
  <c r="AB65" i="43"/>
  <c r="S99" i="43"/>
  <c r="AK99" i="43"/>
  <c r="V111" i="43"/>
  <c r="V112" i="43" s="1"/>
  <c r="V113" i="43" s="1"/>
  <c r="V107" i="43"/>
  <c r="V127" i="43"/>
  <c r="V129" i="43" s="1"/>
  <c r="V131" i="43" s="1"/>
  <c r="I109" i="43"/>
  <c r="I111" i="43" s="1"/>
  <c r="I112" i="43" s="1"/>
  <c r="I113" i="43" s="1"/>
  <c r="AD109" i="43"/>
  <c r="J51" i="43"/>
  <c r="V51" i="43"/>
  <c r="AJ51" i="43"/>
  <c r="Q64" i="43"/>
  <c r="AF64" i="43"/>
  <c r="W127" i="43"/>
  <c r="W129" i="43" s="1"/>
  <c r="W131" i="43" s="1"/>
  <c r="J109" i="43"/>
  <c r="AF109" i="43"/>
  <c r="AF111" i="43" s="1"/>
  <c r="AF112" i="43" s="1"/>
  <c r="AF113" i="43" s="1"/>
  <c r="AJ129" i="43"/>
  <c r="AJ131" i="43" s="1"/>
  <c r="AG64" i="43"/>
  <c r="U114" i="43"/>
  <c r="U125" i="43"/>
  <c r="U132" i="43" s="1"/>
  <c r="U133" i="43" s="1"/>
  <c r="U142" i="43" s="1"/>
  <c r="V99" i="43"/>
  <c r="K109" i="43"/>
  <c r="K111" i="43" s="1"/>
  <c r="K112" i="43" s="1"/>
  <c r="K113" i="43" s="1"/>
  <c r="AI109" i="43"/>
  <c r="AI111" i="43" s="1"/>
  <c r="AI112" i="43" s="1"/>
  <c r="AI113" i="43" s="1"/>
  <c r="V114" i="43"/>
  <c r="V115" i="43" s="1"/>
  <c r="M115" i="43"/>
  <c r="L133" i="43"/>
  <c r="L142" i="43" s="1"/>
  <c r="E64" i="43"/>
  <c r="S64" i="43"/>
  <c r="AI64" i="43"/>
  <c r="P65" i="43"/>
  <c r="F99" i="43"/>
  <c r="W99" i="43"/>
  <c r="N109" i="43"/>
  <c r="N111" i="43" s="1"/>
  <c r="N112" i="43" s="1"/>
  <c r="N113" i="43" s="1"/>
  <c r="AJ109" i="43"/>
  <c r="W114" i="43"/>
  <c r="W115" i="43" s="1"/>
  <c r="J129" i="43"/>
  <c r="J131" i="43" s="1"/>
  <c r="T64" i="43"/>
  <c r="AJ64" i="43"/>
  <c r="AD111" i="43"/>
  <c r="AD112" i="43" s="1"/>
  <c r="AD113" i="43" s="1"/>
  <c r="O109" i="43"/>
  <c r="O111" i="43" s="1"/>
  <c r="O112" i="43" s="1"/>
  <c r="O113" i="43" s="1"/>
  <c r="AK109" i="43"/>
  <c r="X115" i="43"/>
  <c r="X99" i="43"/>
  <c r="K129" i="43"/>
  <c r="K131" i="43" s="1"/>
  <c r="O144" i="43"/>
  <c r="O143" i="43"/>
  <c r="AA144" i="43"/>
  <c r="AA143" i="43"/>
  <c r="H45" i="43"/>
  <c r="U64" i="43"/>
  <c r="AK64" i="43"/>
  <c r="AC125" i="43"/>
  <c r="AC132" i="43" s="1"/>
  <c r="AC114" i="43"/>
  <c r="R109" i="43"/>
  <c r="R111" i="43" s="1"/>
  <c r="R112" i="43" s="1"/>
  <c r="R113" i="43" s="1"/>
  <c r="O141" i="43"/>
  <c r="O133" i="43"/>
  <c r="O142" i="43" s="1"/>
  <c r="P144" i="43"/>
  <c r="P143" i="43"/>
  <c r="AB144" i="43"/>
  <c r="AB143" i="43"/>
  <c r="I45" i="43"/>
  <c r="U45" i="43"/>
  <c r="AI45" i="43"/>
  <c r="H64" i="43"/>
  <c r="S109" i="43"/>
  <c r="S111" i="43" s="1"/>
  <c r="S112" i="43" s="1"/>
  <c r="S113" i="43" s="1"/>
  <c r="P133" i="43"/>
  <c r="P142" i="43" s="1"/>
  <c r="X133" i="43"/>
  <c r="X142" i="43" s="1"/>
  <c r="U109" i="43"/>
  <c r="U111" i="43" s="1"/>
  <c r="U112" i="43" s="1"/>
  <c r="U113" i="43" s="1"/>
  <c r="E130" i="43"/>
  <c r="E129" i="43"/>
  <c r="E131" i="43" s="1"/>
  <c r="Q130" i="43"/>
  <c r="Q129" i="43"/>
  <c r="Q131" i="43" s="1"/>
  <c r="AC130" i="43"/>
  <c r="AC129" i="43"/>
  <c r="AC131" i="43" s="1"/>
  <c r="Y141" i="43"/>
  <c r="Y133" i="43"/>
  <c r="Y142" i="43" s="1"/>
  <c r="E143" i="43"/>
  <c r="Q143" i="43"/>
  <c r="AC143" i="43"/>
  <c r="G129" i="43"/>
  <c r="S129" i="43"/>
  <c r="AF129" i="43"/>
  <c r="AF131" i="43" s="1"/>
  <c r="L144" i="43"/>
  <c r="X144" i="43"/>
  <c r="N130" i="43"/>
  <c r="N131" i="43" s="1"/>
  <c r="Z130" i="43"/>
  <c r="Z131" i="43" s="1"/>
  <c r="M144" i="43"/>
  <c r="Y144" i="43"/>
  <c r="Y54" i="46" l="1"/>
  <c r="Y63" i="46" s="1"/>
  <c r="O52" i="46"/>
  <c r="M62" i="45"/>
  <c r="M54" i="45"/>
  <c r="M63" i="45" s="1"/>
  <c r="AB52" i="45"/>
  <c r="O52" i="45"/>
  <c r="AA52" i="45"/>
  <c r="AA62" i="45" s="1"/>
  <c r="AC46" i="46"/>
  <c r="AC53" i="46" s="1"/>
  <c r="AC21" i="46"/>
  <c r="S52" i="46"/>
  <c r="S62" i="46" s="1"/>
  <c r="Q54" i="46"/>
  <c r="Q63" i="46" s="1"/>
  <c r="Q62" i="46"/>
  <c r="J54" i="46"/>
  <c r="J63" i="46" s="1"/>
  <c r="K54" i="46"/>
  <c r="K63" i="46" s="1"/>
  <c r="AF54" i="46"/>
  <c r="AF63" i="46" s="1"/>
  <c r="V33" i="46"/>
  <c r="V34" i="46" s="1"/>
  <c r="V35" i="46" s="1"/>
  <c r="V38" i="46" s="1"/>
  <c r="V23" i="46" s="1"/>
  <c r="V47" i="46"/>
  <c r="V51" i="46" s="1"/>
  <c r="AC33" i="46"/>
  <c r="AC34" i="46" s="1"/>
  <c r="AC35" i="46" s="1"/>
  <c r="Y116" i="45"/>
  <c r="Y101" i="45" s="1"/>
  <c r="Y117" i="45" s="1"/>
  <c r="Y118" i="45" s="1"/>
  <c r="U21" i="45"/>
  <c r="Q52" i="45"/>
  <c r="N62" i="45"/>
  <c r="H54" i="45"/>
  <c r="H63" i="45" s="1"/>
  <c r="Q62" i="45"/>
  <c r="Q54" i="45"/>
  <c r="Q63" i="45" s="1"/>
  <c r="V46" i="45"/>
  <c r="V53" i="45" s="1"/>
  <c r="V36" i="45"/>
  <c r="V37" i="45" s="1"/>
  <c r="V38" i="45" s="1"/>
  <c r="V23" i="45" s="1"/>
  <c r="V21" i="45"/>
  <c r="N116" i="46"/>
  <c r="N101" i="46" s="1"/>
  <c r="N117" i="46" s="1"/>
  <c r="N118" i="46" s="1"/>
  <c r="L138" i="46"/>
  <c r="L145" i="46" s="1"/>
  <c r="L120" i="46"/>
  <c r="L119" i="46" s="1"/>
  <c r="L102" i="46"/>
  <c r="G38" i="46"/>
  <c r="G23" i="46" s="1"/>
  <c r="Y141" i="46"/>
  <c r="Y133" i="46"/>
  <c r="Y142" i="46" s="1"/>
  <c r="Z116" i="46"/>
  <c r="Z101" i="46" s="1"/>
  <c r="Z117" i="46" s="1"/>
  <c r="Z118" i="46" s="1"/>
  <c r="I38" i="46"/>
  <c r="I23" i="46" s="1"/>
  <c r="AF38" i="46"/>
  <c r="AF23" i="46" s="1"/>
  <c r="AF39" i="46" s="1"/>
  <c r="AF40" i="46" s="1"/>
  <c r="P54" i="46"/>
  <c r="P63" i="46" s="1"/>
  <c r="P62" i="46"/>
  <c r="Y38" i="46"/>
  <c r="Y23" i="46" s="1"/>
  <c r="Q38" i="46"/>
  <c r="V133" i="46"/>
  <c r="V142" i="46" s="1"/>
  <c r="V141" i="46"/>
  <c r="AJ38" i="46"/>
  <c r="AJ23" i="46" s="1"/>
  <c r="AG116" i="46"/>
  <c r="AG101" i="46" s="1"/>
  <c r="S38" i="46"/>
  <c r="S23" i="46" s="1"/>
  <c r="I116" i="46"/>
  <c r="I101" i="46" s="1"/>
  <c r="I117" i="46" s="1"/>
  <c r="I118" i="46" s="1"/>
  <c r="Z38" i="46"/>
  <c r="Z23" i="46" s="1"/>
  <c r="E38" i="46"/>
  <c r="E23" i="46" s="1"/>
  <c r="E39" i="46" s="1"/>
  <c r="E40" i="46" s="1"/>
  <c r="I62" i="46"/>
  <c r="I54" i="46"/>
  <c r="I63" i="46" s="1"/>
  <c r="P38" i="46"/>
  <c r="P23" i="46" s="1"/>
  <c r="AD38" i="46"/>
  <c r="AF116" i="46"/>
  <c r="AF101" i="46" s="1"/>
  <c r="AF117" i="46" s="1"/>
  <c r="AF118" i="46" s="1"/>
  <c r="W141" i="46"/>
  <c r="W133" i="46"/>
  <c r="W142" i="46" s="1"/>
  <c r="AB38" i="46"/>
  <c r="AB23" i="46" s="1"/>
  <c r="AB116" i="46"/>
  <c r="AB101" i="46" s="1"/>
  <c r="O116" i="46"/>
  <c r="O101" i="46" s="1"/>
  <c r="O117" i="46" s="1"/>
  <c r="O118" i="46" s="1"/>
  <c r="AA116" i="46"/>
  <c r="AA101" i="46" s="1"/>
  <c r="H116" i="46"/>
  <c r="H101" i="46" s="1"/>
  <c r="J38" i="46"/>
  <c r="J23" i="46" s="1"/>
  <c r="P116" i="46"/>
  <c r="P101" i="46" s="1"/>
  <c r="T116" i="46"/>
  <c r="T101" i="46" s="1"/>
  <c r="U133" i="46"/>
  <c r="U142" i="46" s="1"/>
  <c r="U141" i="46"/>
  <c r="N38" i="46"/>
  <c r="N23" i="46" s="1"/>
  <c r="T38" i="46"/>
  <c r="T23" i="46" s="1"/>
  <c r="R133" i="46"/>
  <c r="R142" i="46" s="1"/>
  <c r="R141" i="46"/>
  <c r="AK116" i="46"/>
  <c r="AK101" i="46" s="1"/>
  <c r="AK117" i="46" s="1"/>
  <c r="AK118" i="46" s="1"/>
  <c r="T133" i="46"/>
  <c r="T142" i="46" s="1"/>
  <c r="T141" i="46"/>
  <c r="F62" i="46"/>
  <c r="F54" i="46"/>
  <c r="F63" i="46" s="1"/>
  <c r="U38" i="46"/>
  <c r="U23" i="46" s="1"/>
  <c r="F133" i="46"/>
  <c r="F142" i="46" s="1"/>
  <c r="F141" i="46"/>
  <c r="Q133" i="46"/>
  <c r="Q142" i="46" s="1"/>
  <c r="Q141" i="46"/>
  <c r="X141" i="46"/>
  <c r="X133" i="46"/>
  <c r="X142" i="46" s="1"/>
  <c r="U99" i="46"/>
  <c r="U115" i="46"/>
  <c r="Y116" i="46"/>
  <c r="Y101" i="46" s="1"/>
  <c r="Y117" i="46" s="1"/>
  <c r="Y118" i="46" s="1"/>
  <c r="W38" i="46"/>
  <c r="W23" i="46" s="1"/>
  <c r="Z54" i="46"/>
  <c r="Z63" i="46" s="1"/>
  <c r="Z62" i="46"/>
  <c r="AA39" i="46"/>
  <c r="AA40" i="46" s="1"/>
  <c r="AA42" i="46" s="1"/>
  <c r="AA41" i="46" s="1"/>
  <c r="AB133" i="46"/>
  <c r="AB142" i="46" s="1"/>
  <c r="AB141" i="46"/>
  <c r="AK141" i="46"/>
  <c r="AK133" i="46"/>
  <c r="AK142" i="46" s="1"/>
  <c r="AJ133" i="46"/>
  <c r="AJ142" i="46" s="1"/>
  <c r="AJ141" i="46"/>
  <c r="AI62" i="46"/>
  <c r="AI54" i="46"/>
  <c r="AI63" i="46" s="1"/>
  <c r="L54" i="46"/>
  <c r="L63" i="46" s="1"/>
  <c r="L62" i="46"/>
  <c r="H38" i="46"/>
  <c r="H23" i="46" s="1"/>
  <c r="O38" i="46"/>
  <c r="O23" i="46" s="1"/>
  <c r="X38" i="46"/>
  <c r="X23" i="46" s="1"/>
  <c r="R116" i="46"/>
  <c r="R101" i="46" s="1"/>
  <c r="O141" i="46"/>
  <c r="O133" i="46"/>
  <c r="O142" i="46" s="1"/>
  <c r="E116" i="46"/>
  <c r="E101" i="46" s="1"/>
  <c r="E117" i="46" s="1"/>
  <c r="E118" i="46" s="1"/>
  <c r="W116" i="46"/>
  <c r="W101" i="46" s="1"/>
  <c r="AI116" i="46"/>
  <c r="AI101" i="46" s="1"/>
  <c r="AI117" i="46" s="1"/>
  <c r="AI118" i="46" s="1"/>
  <c r="AG62" i="46"/>
  <c r="AG54" i="46"/>
  <c r="AG63" i="46" s="1"/>
  <c r="R62" i="46"/>
  <c r="R54" i="46"/>
  <c r="R63" i="46" s="1"/>
  <c r="K38" i="46"/>
  <c r="K23" i="46" s="1"/>
  <c r="M39" i="46"/>
  <c r="M40" i="46" s="1"/>
  <c r="M42" i="46" s="1"/>
  <c r="M41" i="46" s="1"/>
  <c r="AA62" i="46"/>
  <c r="AA54" i="46"/>
  <c r="AA63" i="46" s="1"/>
  <c r="AK38" i="46"/>
  <c r="AK23" i="46" s="1"/>
  <c r="AK39" i="46" s="1"/>
  <c r="AK40" i="46" s="1"/>
  <c r="AG38" i="46"/>
  <c r="AG23" i="46" s="1"/>
  <c r="M141" i="46"/>
  <c r="M133" i="46"/>
  <c r="M142" i="46" s="1"/>
  <c r="M116" i="46"/>
  <c r="M101" i="46" s="1"/>
  <c r="M117" i="46" s="1"/>
  <c r="M118" i="46" s="1"/>
  <c r="H133" i="46"/>
  <c r="H142" i="46" s="1"/>
  <c r="H141" i="46"/>
  <c r="E133" i="46"/>
  <c r="E142" i="46" s="1"/>
  <c r="E141" i="46"/>
  <c r="P133" i="46"/>
  <c r="P142" i="46" s="1"/>
  <c r="P141" i="46"/>
  <c r="U52" i="46"/>
  <c r="X116" i="46"/>
  <c r="X101" i="46" s="1"/>
  <c r="X117" i="46" s="1"/>
  <c r="X118" i="46" s="1"/>
  <c r="AD133" i="46"/>
  <c r="AD142" i="46" s="1"/>
  <c r="AD141" i="46"/>
  <c r="L38" i="46"/>
  <c r="L23" i="46" s="1"/>
  <c r="AD62" i="46"/>
  <c r="AD54" i="46"/>
  <c r="AD63" i="46" s="1"/>
  <c r="AK62" i="46"/>
  <c r="AK54" i="46"/>
  <c r="AK63" i="46" s="1"/>
  <c r="O54" i="46"/>
  <c r="O63" i="46" s="1"/>
  <c r="O62" i="46"/>
  <c r="AC133" i="46"/>
  <c r="AC142" i="46" s="1"/>
  <c r="AC141" i="46"/>
  <c r="AD116" i="46"/>
  <c r="F116" i="46"/>
  <c r="F101" i="46" s="1"/>
  <c r="F117" i="46" s="1"/>
  <c r="F118" i="46" s="1"/>
  <c r="Q116" i="46"/>
  <c r="Q101" i="46" s="1"/>
  <c r="K141" i="46"/>
  <c r="K133" i="46"/>
  <c r="K142" i="46" s="1"/>
  <c r="J116" i="46"/>
  <c r="J101" i="46" s="1"/>
  <c r="J117" i="46" s="1"/>
  <c r="J118" i="46" s="1"/>
  <c r="J131" i="46"/>
  <c r="AC52" i="46"/>
  <c r="X62" i="46"/>
  <c r="X54" i="46"/>
  <c r="X63" i="46" s="1"/>
  <c r="V116" i="46"/>
  <c r="V101" i="46" s="1"/>
  <c r="AJ62" i="46"/>
  <c r="AJ54" i="46"/>
  <c r="AJ63" i="46" s="1"/>
  <c r="R38" i="46"/>
  <c r="R23" i="46" s="1"/>
  <c r="N62" i="46"/>
  <c r="N54" i="46"/>
  <c r="N63" i="46" s="1"/>
  <c r="AB54" i="46"/>
  <c r="AB63" i="46" s="1"/>
  <c r="AB62" i="46"/>
  <c r="AC38" i="46"/>
  <c r="AC23" i="46" s="1"/>
  <c r="S133" i="46"/>
  <c r="S142" i="46" s="1"/>
  <c r="S141" i="46"/>
  <c r="S116" i="46"/>
  <c r="S101" i="46" s="1"/>
  <c r="AJ116" i="46"/>
  <c r="AJ101" i="46" s="1"/>
  <c r="F38" i="46"/>
  <c r="F23" i="46" s="1"/>
  <c r="F39" i="46" s="1"/>
  <c r="F40" i="46" s="1"/>
  <c r="T62" i="46"/>
  <c r="T54" i="46"/>
  <c r="T63" i="46" s="1"/>
  <c r="V52" i="46"/>
  <c r="K116" i="46"/>
  <c r="K101" i="46" s="1"/>
  <c r="K117" i="46" s="1"/>
  <c r="K118" i="46" s="1"/>
  <c r="H62" i="46"/>
  <c r="H54" i="46"/>
  <c r="H63" i="46" s="1"/>
  <c r="AC115" i="46"/>
  <c r="AC99" i="46"/>
  <c r="G62" i="46"/>
  <c r="G54" i="46"/>
  <c r="G63" i="46" s="1"/>
  <c r="AI39" i="46"/>
  <c r="AI40" i="46" s="1"/>
  <c r="AI42" i="46" s="1"/>
  <c r="AI41" i="46" s="1"/>
  <c r="AI24" i="46"/>
  <c r="AI59" i="46" s="1"/>
  <c r="AI66" i="46" s="1"/>
  <c r="AF133" i="46"/>
  <c r="AF142" i="46" s="1"/>
  <c r="AF141" i="46"/>
  <c r="G133" i="46"/>
  <c r="G142" i="46" s="1"/>
  <c r="G141" i="46"/>
  <c r="G116" i="46"/>
  <c r="G101" i="46" s="1"/>
  <c r="AA141" i="46"/>
  <c r="AA133" i="46"/>
  <c r="AA142" i="46" s="1"/>
  <c r="AG133" i="46"/>
  <c r="AG142" i="46" s="1"/>
  <c r="AG141" i="46"/>
  <c r="Z54" i="44"/>
  <c r="Z63" i="44" s="1"/>
  <c r="Q52" i="44"/>
  <c r="M141" i="45"/>
  <c r="M133" i="45"/>
  <c r="M142" i="45" s="1"/>
  <c r="O38" i="45"/>
  <c r="O23" i="45" s="1"/>
  <c r="S62" i="45"/>
  <c r="S54" i="45"/>
  <c r="S63" i="45" s="1"/>
  <c r="AI38" i="45"/>
  <c r="AI23" i="45" s="1"/>
  <c r="G38" i="45"/>
  <c r="G23" i="45" s="1"/>
  <c r="G62" i="45"/>
  <c r="G54" i="45"/>
  <c r="G63" i="45" s="1"/>
  <c r="I38" i="45"/>
  <c r="I23" i="45" s="1"/>
  <c r="W141" i="45"/>
  <c r="W133" i="45"/>
  <c r="W142" i="45" s="1"/>
  <c r="Q38" i="45"/>
  <c r="P54" i="45"/>
  <c r="P63" i="45" s="1"/>
  <c r="P62" i="45"/>
  <c r="AI116" i="45"/>
  <c r="AI101" i="45" s="1"/>
  <c r="AI117" i="45" s="1"/>
  <c r="AI118" i="45" s="1"/>
  <c r="G116" i="45"/>
  <c r="G101" i="45" s="1"/>
  <c r="E38" i="45"/>
  <c r="E23" i="45" s="1"/>
  <c r="E39" i="45" s="1"/>
  <c r="E40" i="45" s="1"/>
  <c r="Z116" i="45"/>
  <c r="Z101" i="45" s="1"/>
  <c r="Z117" i="45" s="1"/>
  <c r="Z118" i="45" s="1"/>
  <c r="Y120" i="45"/>
  <c r="Y119" i="45" s="1"/>
  <c r="Y102" i="45"/>
  <c r="Y138" i="45"/>
  <c r="Y145" i="45" s="1"/>
  <c r="I116" i="45"/>
  <c r="I101" i="45" s="1"/>
  <c r="I117" i="45" s="1"/>
  <c r="I118" i="45" s="1"/>
  <c r="I133" i="45"/>
  <c r="I142" i="45" s="1"/>
  <c r="I141" i="45"/>
  <c r="AJ116" i="45"/>
  <c r="AJ101" i="45" s="1"/>
  <c r="E116" i="45"/>
  <c r="E101" i="45" s="1"/>
  <c r="E117" i="45" s="1"/>
  <c r="E118" i="45" s="1"/>
  <c r="AA116" i="45"/>
  <c r="AA101" i="45" s="1"/>
  <c r="AB38" i="45"/>
  <c r="AB23" i="45" s="1"/>
  <c r="V116" i="45"/>
  <c r="V101" i="45" s="1"/>
  <c r="O116" i="45"/>
  <c r="O101" i="45" s="1"/>
  <c r="O117" i="45" s="1"/>
  <c r="O118" i="45" s="1"/>
  <c r="P38" i="45"/>
  <c r="P23" i="45" s="1"/>
  <c r="AB54" i="45"/>
  <c r="AB63" i="45" s="1"/>
  <c r="AB62" i="45"/>
  <c r="J116" i="45"/>
  <c r="J101" i="45" s="1"/>
  <c r="J117" i="45" s="1"/>
  <c r="J118" i="45" s="1"/>
  <c r="U133" i="45"/>
  <c r="U142" i="45" s="1"/>
  <c r="U141" i="45"/>
  <c r="AK38" i="45"/>
  <c r="AK23" i="45" s="1"/>
  <c r="AK39" i="45" s="1"/>
  <c r="AK40" i="45" s="1"/>
  <c r="O62" i="45"/>
  <c r="O54" i="45"/>
  <c r="O63" i="45" s="1"/>
  <c r="W38" i="45"/>
  <c r="W23" i="45" s="1"/>
  <c r="S38" i="45"/>
  <c r="S23" i="45" s="1"/>
  <c r="Y141" i="45"/>
  <c r="Y133" i="45"/>
  <c r="Y142" i="45" s="1"/>
  <c r="AK141" i="45"/>
  <c r="AK133" i="45"/>
  <c r="AK142" i="45" s="1"/>
  <c r="AF38" i="45"/>
  <c r="AF23" i="45" s="1"/>
  <c r="AF39" i="45" s="1"/>
  <c r="AF40" i="45" s="1"/>
  <c r="AA38" i="45"/>
  <c r="AA23" i="45" s="1"/>
  <c r="U62" i="45"/>
  <c r="U54" i="45"/>
  <c r="U63" i="45" s="1"/>
  <c r="K38" i="45"/>
  <c r="K23" i="45" s="1"/>
  <c r="AB116" i="45"/>
  <c r="AB101" i="45" s="1"/>
  <c r="P116" i="45"/>
  <c r="P101" i="45" s="1"/>
  <c r="V133" i="45"/>
  <c r="V142" i="45" s="1"/>
  <c r="V141" i="45"/>
  <c r="X116" i="45"/>
  <c r="X101" i="45" s="1"/>
  <c r="X117" i="45" s="1"/>
  <c r="X118" i="45" s="1"/>
  <c r="R116" i="45"/>
  <c r="R101" i="45" s="1"/>
  <c r="AC38" i="45"/>
  <c r="AC23" i="45" s="1"/>
  <c r="W116" i="45"/>
  <c r="W101" i="45" s="1"/>
  <c r="E133" i="45"/>
  <c r="E142" i="45" s="1"/>
  <c r="E141" i="45"/>
  <c r="W62" i="45"/>
  <c r="W54" i="45"/>
  <c r="W63" i="45" s="1"/>
  <c r="J38" i="45"/>
  <c r="J23" i="45" s="1"/>
  <c r="AF62" i="45"/>
  <c r="AF54" i="45"/>
  <c r="AF63" i="45" s="1"/>
  <c r="U116" i="45"/>
  <c r="U101" i="45" s="1"/>
  <c r="U117" i="45" s="1"/>
  <c r="U118" i="45" s="1"/>
  <c r="AC125" i="45"/>
  <c r="AC132" i="45" s="1"/>
  <c r="AC114" i="45"/>
  <c r="R38" i="45"/>
  <c r="R23" i="45" s="1"/>
  <c r="K116" i="45"/>
  <c r="K101" i="45" s="1"/>
  <c r="K117" i="45" s="1"/>
  <c r="K118" i="45" s="1"/>
  <c r="N141" i="45"/>
  <c r="N133" i="45"/>
  <c r="N142" i="45" s="1"/>
  <c r="R133" i="45"/>
  <c r="R142" i="45" s="1"/>
  <c r="R141" i="45"/>
  <c r="K62" i="45"/>
  <c r="K54" i="45"/>
  <c r="K63" i="45" s="1"/>
  <c r="F133" i="45"/>
  <c r="F142" i="45" s="1"/>
  <c r="F141" i="45"/>
  <c r="U38" i="45"/>
  <c r="U23" i="45" s="1"/>
  <c r="Y38" i="45"/>
  <c r="Y23" i="45" s="1"/>
  <c r="AI62" i="45"/>
  <c r="AI54" i="45"/>
  <c r="AI63" i="45" s="1"/>
  <c r="AJ133" i="45"/>
  <c r="AJ142" i="45" s="1"/>
  <c r="AJ141" i="45"/>
  <c r="H116" i="45"/>
  <c r="H101" i="45" s="1"/>
  <c r="T38" i="45"/>
  <c r="T23" i="45" s="1"/>
  <c r="J133" i="45"/>
  <c r="J142" i="45" s="1"/>
  <c r="J141" i="45"/>
  <c r="F38" i="45"/>
  <c r="F23" i="45" s="1"/>
  <c r="F39" i="45" s="1"/>
  <c r="F40" i="45" s="1"/>
  <c r="H38" i="45"/>
  <c r="H23" i="45" s="1"/>
  <c r="AB133" i="45"/>
  <c r="AB142" i="45" s="1"/>
  <c r="AB141" i="45"/>
  <c r="AI133" i="45"/>
  <c r="AI142" i="45" s="1"/>
  <c r="AI141" i="45"/>
  <c r="M38" i="45"/>
  <c r="M23" i="45" s="1"/>
  <c r="R62" i="45"/>
  <c r="R54" i="45"/>
  <c r="R63" i="45" s="1"/>
  <c r="F62" i="45"/>
  <c r="F54" i="45"/>
  <c r="F63" i="45" s="1"/>
  <c r="L62" i="45"/>
  <c r="L54" i="45"/>
  <c r="L63" i="45" s="1"/>
  <c r="AD38" i="45"/>
  <c r="T116" i="45"/>
  <c r="T101" i="45" s="1"/>
  <c r="X141" i="45"/>
  <c r="X133" i="45"/>
  <c r="X142" i="45" s="1"/>
  <c r="AJ62" i="45"/>
  <c r="AJ54" i="45"/>
  <c r="AJ63" i="45" s="1"/>
  <c r="AG116" i="45"/>
  <c r="AG101" i="45" s="1"/>
  <c r="M116" i="45"/>
  <c r="M101" i="45" s="1"/>
  <c r="M117" i="45" s="1"/>
  <c r="M118" i="45" s="1"/>
  <c r="AD116" i="45"/>
  <c r="L141" i="45"/>
  <c r="L133" i="45"/>
  <c r="L142" i="45" s="1"/>
  <c r="Z38" i="45"/>
  <c r="Z23" i="45" s="1"/>
  <c r="Z141" i="45"/>
  <c r="Z133" i="45"/>
  <c r="Z142" i="45" s="1"/>
  <c r="V52" i="45"/>
  <c r="X38" i="45"/>
  <c r="X23" i="45" s="1"/>
  <c r="J62" i="45"/>
  <c r="J54" i="45"/>
  <c r="J63" i="45" s="1"/>
  <c r="X62" i="45"/>
  <c r="X54" i="45"/>
  <c r="X63" i="45" s="1"/>
  <c r="I62" i="45"/>
  <c r="I54" i="45"/>
  <c r="I63" i="45" s="1"/>
  <c r="N116" i="45"/>
  <c r="N101" i="45" s="1"/>
  <c r="N117" i="45" s="1"/>
  <c r="N118" i="45" s="1"/>
  <c r="L116" i="45"/>
  <c r="L101" i="45" s="1"/>
  <c r="L117" i="45" s="1"/>
  <c r="L118" i="45" s="1"/>
  <c r="S116" i="45"/>
  <c r="S101" i="45" s="1"/>
  <c r="F116" i="45"/>
  <c r="F101" i="45" s="1"/>
  <c r="F117" i="45" s="1"/>
  <c r="F118" i="45" s="1"/>
  <c r="Y62" i="45"/>
  <c r="Y54" i="45"/>
  <c r="Y63" i="45" s="1"/>
  <c r="AC133" i="45"/>
  <c r="AC142" i="45" s="1"/>
  <c r="AC141" i="45"/>
  <c r="L38" i="45"/>
  <c r="L23" i="45" s="1"/>
  <c r="AJ38" i="45"/>
  <c r="AJ23" i="45" s="1"/>
  <c r="AC52" i="45"/>
  <c r="AF118" i="45"/>
  <c r="AF116" i="45"/>
  <c r="AF101" i="45" s="1"/>
  <c r="AF117" i="45" s="1"/>
  <c r="AD133" i="45"/>
  <c r="AD142" i="45" s="1"/>
  <c r="AD141" i="45"/>
  <c r="K141" i="45"/>
  <c r="K133" i="45"/>
  <c r="K142" i="45" s="1"/>
  <c r="Q116" i="45"/>
  <c r="Q101" i="45" s="1"/>
  <c r="N38" i="45"/>
  <c r="N23" i="45" s="1"/>
  <c r="AK116" i="45"/>
  <c r="AK101" i="45" s="1"/>
  <c r="AK117" i="45" s="1"/>
  <c r="AK118" i="45" s="1"/>
  <c r="Q133" i="45"/>
  <c r="Q142" i="45" s="1"/>
  <c r="Q141" i="45"/>
  <c r="AK62" i="45"/>
  <c r="AK54" i="45"/>
  <c r="AK63" i="45" s="1"/>
  <c r="AG39" i="45"/>
  <c r="AG40" i="45" s="1"/>
  <c r="AG42" i="45" s="1"/>
  <c r="AG41" i="45" s="1"/>
  <c r="AB54" i="44"/>
  <c r="AB63" i="44" s="1"/>
  <c r="Y116" i="44"/>
  <c r="Y101" i="44" s="1"/>
  <c r="Y117" i="44" s="1"/>
  <c r="Y118" i="44" s="1"/>
  <c r="Y102" i="44" s="1"/>
  <c r="X54" i="44"/>
  <c r="X63" i="44" s="1"/>
  <c r="V29" i="44"/>
  <c r="S62" i="44"/>
  <c r="S54" i="44"/>
  <c r="S63" i="44" s="1"/>
  <c r="R52" i="44"/>
  <c r="P52" i="44"/>
  <c r="P62" i="44" s="1"/>
  <c r="N131" i="44"/>
  <c r="M54" i="44"/>
  <c r="M63" i="44" s="1"/>
  <c r="K131" i="44"/>
  <c r="K133" i="44" s="1"/>
  <c r="K142" i="44" s="1"/>
  <c r="K54" i="44"/>
  <c r="K63" i="44" s="1"/>
  <c r="H131" i="44"/>
  <c r="P54" i="44"/>
  <c r="P63" i="44" s="1"/>
  <c r="AD62" i="44"/>
  <c r="AD54" i="44"/>
  <c r="AD63" i="44" s="1"/>
  <c r="L62" i="44"/>
  <c r="L54" i="44"/>
  <c r="L63" i="44" s="1"/>
  <c r="Q62" i="44"/>
  <c r="Q54" i="44"/>
  <c r="Q63" i="44" s="1"/>
  <c r="R62" i="44"/>
  <c r="R54" i="44"/>
  <c r="R63" i="44" s="1"/>
  <c r="G62" i="44"/>
  <c r="G54" i="44"/>
  <c r="G63" i="44" s="1"/>
  <c r="E54" i="44"/>
  <c r="E63" i="44" s="1"/>
  <c r="U133" i="44"/>
  <c r="U142" i="44" s="1"/>
  <c r="U141" i="44"/>
  <c r="T38" i="44"/>
  <c r="T23" i="44" s="1"/>
  <c r="U116" i="44"/>
  <c r="U101" i="44" s="1"/>
  <c r="U117" i="44" s="1"/>
  <c r="U118" i="44" s="1"/>
  <c r="AA116" i="44"/>
  <c r="AA101" i="44" s="1"/>
  <c r="M38" i="44"/>
  <c r="M23" i="44" s="1"/>
  <c r="H38" i="44"/>
  <c r="H23" i="44" s="1"/>
  <c r="AD38" i="44"/>
  <c r="I62" i="44"/>
  <c r="I54" i="44"/>
  <c r="I63" i="44" s="1"/>
  <c r="AA38" i="44"/>
  <c r="AA23" i="44" s="1"/>
  <c r="X116" i="44"/>
  <c r="X101" i="44" s="1"/>
  <c r="X117" i="44" s="1"/>
  <c r="X118" i="44" s="1"/>
  <c r="I116" i="44"/>
  <c r="I101" i="44" s="1"/>
  <c r="I117" i="44" s="1"/>
  <c r="I118" i="44" s="1"/>
  <c r="AF116" i="44"/>
  <c r="AF101" i="44" s="1"/>
  <c r="AF117" i="44" s="1"/>
  <c r="AF118" i="44" s="1"/>
  <c r="AK141" i="44"/>
  <c r="AK133" i="44"/>
  <c r="AK142" i="44" s="1"/>
  <c r="O116" i="44"/>
  <c r="O101" i="44" s="1"/>
  <c r="O117" i="44" s="1"/>
  <c r="O118" i="44" s="1"/>
  <c r="F38" i="44"/>
  <c r="F23" i="44" s="1"/>
  <c r="F39" i="44" s="1"/>
  <c r="F40" i="44" s="1"/>
  <c r="L116" i="44"/>
  <c r="L101" i="44" s="1"/>
  <c r="L117" i="44" s="1"/>
  <c r="L118" i="44" s="1"/>
  <c r="S116" i="44"/>
  <c r="S101" i="44" s="1"/>
  <c r="AJ62" i="44"/>
  <c r="AJ54" i="44"/>
  <c r="AJ63" i="44" s="1"/>
  <c r="K141" i="44"/>
  <c r="Z116" i="44"/>
  <c r="Z101" i="44" s="1"/>
  <c r="Z117" i="44" s="1"/>
  <c r="Z118" i="44" s="1"/>
  <c r="Y120" i="44"/>
  <c r="Y119" i="44" s="1"/>
  <c r="G116" i="44"/>
  <c r="G101" i="44" s="1"/>
  <c r="W116" i="44"/>
  <c r="W101" i="44" s="1"/>
  <c r="R116" i="44"/>
  <c r="R101" i="44" s="1"/>
  <c r="N116" i="44"/>
  <c r="N101" i="44" s="1"/>
  <c r="N117" i="44" s="1"/>
  <c r="N118" i="44" s="1"/>
  <c r="W141" i="44"/>
  <c r="W133" i="44"/>
  <c r="W142" i="44" s="1"/>
  <c r="K116" i="44"/>
  <c r="K101" i="44" s="1"/>
  <c r="K117" i="44" s="1"/>
  <c r="K118" i="44" s="1"/>
  <c r="N141" i="44"/>
  <c r="N133" i="44"/>
  <c r="N142" i="44" s="1"/>
  <c r="F116" i="44"/>
  <c r="F101" i="44" s="1"/>
  <c r="F117" i="44" s="1"/>
  <c r="F118" i="44" s="1"/>
  <c r="AK116" i="44"/>
  <c r="AK101" i="44" s="1"/>
  <c r="AK117" i="44" s="1"/>
  <c r="AK118" i="44" s="1"/>
  <c r="AG116" i="44"/>
  <c r="AG101" i="44" s="1"/>
  <c r="Z38" i="44"/>
  <c r="Z23" i="44" s="1"/>
  <c r="AJ116" i="44"/>
  <c r="AJ101" i="44" s="1"/>
  <c r="T116" i="44"/>
  <c r="T101" i="44" s="1"/>
  <c r="Q116" i="44"/>
  <c r="Q101" i="44" s="1"/>
  <c r="AG62" i="44"/>
  <c r="AG54" i="44"/>
  <c r="AG63" i="44" s="1"/>
  <c r="H116" i="44"/>
  <c r="H101" i="44" s="1"/>
  <c r="AG133" i="44"/>
  <c r="AG142" i="44" s="1"/>
  <c r="AG141" i="44"/>
  <c r="AI38" i="44"/>
  <c r="AI23" i="44" s="1"/>
  <c r="AF38" i="44"/>
  <c r="AF23" i="44" s="1"/>
  <c r="AF39" i="44" s="1"/>
  <c r="AF40" i="44" s="1"/>
  <c r="Q38" i="44"/>
  <c r="T62" i="44"/>
  <c r="T54" i="44"/>
  <c r="T63" i="44" s="1"/>
  <c r="V116" i="44"/>
  <c r="V101" i="44" s="1"/>
  <c r="J116" i="44"/>
  <c r="J101" i="44" s="1"/>
  <c r="J117" i="44" s="1"/>
  <c r="J118" i="44" s="1"/>
  <c r="T133" i="44"/>
  <c r="T142" i="44" s="1"/>
  <c r="T141" i="44"/>
  <c r="U38" i="44"/>
  <c r="U23" i="44" s="1"/>
  <c r="S38" i="44"/>
  <c r="S23" i="44" s="1"/>
  <c r="E38" i="44"/>
  <c r="E23" i="44" s="1"/>
  <c r="E39" i="44" s="1"/>
  <c r="E40" i="44" s="1"/>
  <c r="Y38" i="44"/>
  <c r="Y23" i="44" s="1"/>
  <c r="H62" i="44"/>
  <c r="H54" i="44"/>
  <c r="H63" i="44" s="1"/>
  <c r="H133" i="44"/>
  <c r="H142" i="44" s="1"/>
  <c r="H141" i="44"/>
  <c r="I38" i="44"/>
  <c r="I23" i="44" s="1"/>
  <c r="AG38" i="44"/>
  <c r="AG23" i="44" s="1"/>
  <c r="G38" i="44"/>
  <c r="G23" i="44" s="1"/>
  <c r="R38" i="44"/>
  <c r="R23" i="44" s="1"/>
  <c r="AI62" i="44"/>
  <c r="AI54" i="44"/>
  <c r="AI63" i="44" s="1"/>
  <c r="N38" i="44"/>
  <c r="N23" i="44" s="1"/>
  <c r="Y141" i="44"/>
  <c r="Y133" i="44"/>
  <c r="Y142" i="44" s="1"/>
  <c r="AK38" i="44"/>
  <c r="AK23" i="44" s="1"/>
  <c r="AK39" i="44" s="1"/>
  <c r="AK40" i="44" s="1"/>
  <c r="AD116" i="44"/>
  <c r="K38" i="44"/>
  <c r="K23" i="44" s="1"/>
  <c r="W38" i="44"/>
  <c r="W23" i="44" s="1"/>
  <c r="P116" i="44"/>
  <c r="P101" i="44" s="1"/>
  <c r="P38" i="44"/>
  <c r="P23" i="44" s="1"/>
  <c r="O62" i="44"/>
  <c r="O54" i="44"/>
  <c r="O63" i="44" s="1"/>
  <c r="J62" i="44"/>
  <c r="J54" i="44"/>
  <c r="J63" i="44" s="1"/>
  <c r="AC115" i="44"/>
  <c r="AC99" i="44"/>
  <c r="J133" i="44"/>
  <c r="J142" i="44" s="1"/>
  <c r="J141" i="44"/>
  <c r="AC133" i="44"/>
  <c r="AC142" i="44" s="1"/>
  <c r="AC141" i="44"/>
  <c r="V36" i="44"/>
  <c r="V37" i="44" s="1"/>
  <c r="V46" i="44"/>
  <c r="V53" i="44" s="1"/>
  <c r="V21" i="44"/>
  <c r="AB116" i="44"/>
  <c r="AB101" i="44" s="1"/>
  <c r="AJ133" i="44"/>
  <c r="AJ142" i="44" s="1"/>
  <c r="AJ141" i="44"/>
  <c r="AC46" i="44"/>
  <c r="AC53" i="44" s="1"/>
  <c r="AC21" i="44"/>
  <c r="AC36" i="44"/>
  <c r="AC37" i="44" s="1"/>
  <c r="P133" i="44"/>
  <c r="P142" i="44" s="1"/>
  <c r="P141" i="44"/>
  <c r="U52" i="44"/>
  <c r="X141" i="44"/>
  <c r="X133" i="44"/>
  <c r="X142" i="44" s="1"/>
  <c r="L141" i="44"/>
  <c r="L133" i="44"/>
  <c r="L142" i="44" s="1"/>
  <c r="X38" i="44"/>
  <c r="X23" i="44" s="1"/>
  <c r="L38" i="44"/>
  <c r="L23" i="44" s="1"/>
  <c r="Z141" i="44"/>
  <c r="Z133" i="44"/>
  <c r="Z142" i="44" s="1"/>
  <c r="M141" i="44"/>
  <c r="M133" i="44"/>
  <c r="M142" i="44" s="1"/>
  <c r="AJ39" i="44"/>
  <c r="AJ40" i="44" s="1"/>
  <c r="AJ42" i="44" s="1"/>
  <c r="AJ41" i="44" s="1"/>
  <c r="O38" i="44"/>
  <c r="O23" i="44" s="1"/>
  <c r="V133" i="44"/>
  <c r="V142" i="44" s="1"/>
  <c r="V141" i="44"/>
  <c r="AA141" i="44"/>
  <c r="AA133" i="44"/>
  <c r="AA142" i="44" s="1"/>
  <c r="J38" i="44"/>
  <c r="J23" i="44" s="1"/>
  <c r="E116" i="44"/>
  <c r="E101" i="44" s="1"/>
  <c r="E117" i="44" s="1"/>
  <c r="E118" i="44" s="1"/>
  <c r="AI116" i="44"/>
  <c r="AI101" i="44" s="1"/>
  <c r="AI117" i="44" s="1"/>
  <c r="AI118" i="44" s="1"/>
  <c r="M116" i="44"/>
  <c r="M101" i="44" s="1"/>
  <c r="M117" i="44" s="1"/>
  <c r="M118" i="44" s="1"/>
  <c r="O141" i="44"/>
  <c r="O133" i="44"/>
  <c r="O142" i="44" s="1"/>
  <c r="AB38" i="44"/>
  <c r="AB23" i="44" s="1"/>
  <c r="AA62" i="44"/>
  <c r="AA54" i="44"/>
  <c r="AA63" i="44" s="1"/>
  <c r="AC48" i="44"/>
  <c r="AC50" i="44" s="1"/>
  <c r="AC52" i="44" s="1"/>
  <c r="AC29" i="44"/>
  <c r="V52" i="44"/>
  <c r="AC33" i="44"/>
  <c r="AC34" i="44" s="1"/>
  <c r="AC35" i="44" s="1"/>
  <c r="F54" i="43"/>
  <c r="F63" i="43" s="1"/>
  <c r="W54" i="43"/>
  <c r="W63" i="43" s="1"/>
  <c r="AC36" i="43"/>
  <c r="AC37" i="43" s="1"/>
  <c r="AC21" i="43"/>
  <c r="AB62" i="43"/>
  <c r="X52" i="43"/>
  <c r="X62" i="43" s="1"/>
  <c r="P62" i="43"/>
  <c r="J52" i="43"/>
  <c r="J54" i="43" s="1"/>
  <c r="J63" i="43" s="1"/>
  <c r="AG52" i="43"/>
  <c r="AC33" i="43"/>
  <c r="AC34" i="43" s="1"/>
  <c r="AC35" i="43" s="1"/>
  <c r="AC38" i="43" s="1"/>
  <c r="AC23" i="43" s="1"/>
  <c r="W38" i="43"/>
  <c r="W23" i="43" s="1"/>
  <c r="AA38" i="43"/>
  <c r="AA23" i="43" s="1"/>
  <c r="N141" i="43"/>
  <c r="N133" i="43"/>
  <c r="N142" i="43" s="1"/>
  <c r="Y116" i="43"/>
  <c r="Y101" i="43" s="1"/>
  <c r="Y117" i="43" s="1"/>
  <c r="Y118" i="43" s="1"/>
  <c r="P116" i="43"/>
  <c r="P101" i="43" s="1"/>
  <c r="P117" i="43" s="1"/>
  <c r="P118" i="43" s="1"/>
  <c r="S62" i="43"/>
  <c r="S54" i="43"/>
  <c r="S63" i="43" s="1"/>
  <c r="N54" i="43"/>
  <c r="N63" i="43" s="1"/>
  <c r="N62" i="43"/>
  <c r="P38" i="43"/>
  <c r="P23" i="43" s="1"/>
  <c r="P25" i="43" s="1"/>
  <c r="AI118" i="43"/>
  <c r="AI116" i="43"/>
  <c r="AI101" i="43" s="1"/>
  <c r="AI117" i="43" s="1"/>
  <c r="Z116" i="43"/>
  <c r="Z101" i="43" s="1"/>
  <c r="Z117" i="43" s="1"/>
  <c r="Z118" i="43" s="1"/>
  <c r="W116" i="43"/>
  <c r="W101" i="43" s="1"/>
  <c r="R38" i="43"/>
  <c r="R23" i="43" s="1"/>
  <c r="F116" i="43"/>
  <c r="F101" i="43" s="1"/>
  <c r="F117" i="43" s="1"/>
  <c r="F118" i="43" s="1"/>
  <c r="E116" i="43"/>
  <c r="E101" i="43" s="1"/>
  <c r="E117" i="43" s="1"/>
  <c r="E118" i="43" s="1"/>
  <c r="AD38" i="43"/>
  <c r="X38" i="43"/>
  <c r="X23" i="43" s="1"/>
  <c r="N116" i="43"/>
  <c r="N101" i="43" s="1"/>
  <c r="N117" i="43" s="1"/>
  <c r="N118" i="43" s="1"/>
  <c r="AG54" i="43"/>
  <c r="AG63" i="43" s="1"/>
  <c r="AG62" i="43"/>
  <c r="K38" i="43"/>
  <c r="K23" i="43" s="1"/>
  <c r="M116" i="43"/>
  <c r="M101" i="43" s="1"/>
  <c r="M117" i="43" s="1"/>
  <c r="M118" i="43" s="1"/>
  <c r="J62" i="43"/>
  <c r="AC116" i="43"/>
  <c r="AC101" i="43" s="1"/>
  <c r="AC117" i="43" s="1"/>
  <c r="AC118" i="43" s="1"/>
  <c r="T62" i="43"/>
  <c r="T54" i="43"/>
  <c r="T63" i="43" s="1"/>
  <c r="K116" i="43"/>
  <c r="K101" i="43" s="1"/>
  <c r="K117" i="43" s="1"/>
  <c r="K118" i="43" s="1"/>
  <c r="AI62" i="43"/>
  <c r="AI54" i="43"/>
  <c r="AI63" i="43" s="1"/>
  <c r="R116" i="43"/>
  <c r="R101" i="43" s="1"/>
  <c r="I116" i="43"/>
  <c r="I101" i="43" s="1"/>
  <c r="I117" i="43" s="1"/>
  <c r="I118" i="43" s="1"/>
  <c r="AI38" i="43"/>
  <c r="AI23" i="43" s="1"/>
  <c r="L62" i="43"/>
  <c r="L54" i="43"/>
  <c r="L63" i="43" s="1"/>
  <c r="Z38" i="43"/>
  <c r="Z23" i="43" s="1"/>
  <c r="Y38" i="43"/>
  <c r="Y23" i="43" s="1"/>
  <c r="AK38" i="43"/>
  <c r="AK23" i="43" s="1"/>
  <c r="AK39" i="43" s="1"/>
  <c r="AK40" i="43" s="1"/>
  <c r="T38" i="43"/>
  <c r="T23" i="43" s="1"/>
  <c r="O116" i="43"/>
  <c r="O101" i="43" s="1"/>
  <c r="O117" i="43" s="1"/>
  <c r="O118" i="43" s="1"/>
  <c r="M38" i="43"/>
  <c r="M23" i="43" s="1"/>
  <c r="L38" i="43"/>
  <c r="L23" i="43" s="1"/>
  <c r="U38" i="43"/>
  <c r="U23" i="43" s="1"/>
  <c r="G38" i="43"/>
  <c r="G23" i="43" s="1"/>
  <c r="H38" i="43"/>
  <c r="H23" i="43" s="1"/>
  <c r="AB38" i="43"/>
  <c r="AB23" i="43" s="1"/>
  <c r="J116" i="43"/>
  <c r="J101" i="43" s="1"/>
  <c r="J117" i="43" s="1"/>
  <c r="J118" i="43" s="1"/>
  <c r="O38" i="43"/>
  <c r="O23" i="43" s="1"/>
  <c r="Y52" i="43"/>
  <c r="AJ116" i="43"/>
  <c r="AJ101" i="43" s="1"/>
  <c r="H62" i="43"/>
  <c r="H54" i="43"/>
  <c r="H63" i="43" s="1"/>
  <c r="S116" i="43"/>
  <c r="S101" i="43" s="1"/>
  <c r="AC99" i="43"/>
  <c r="AC115" i="43"/>
  <c r="U99" i="43"/>
  <c r="U115" i="43"/>
  <c r="AB133" i="43"/>
  <c r="AB142" i="43" s="1"/>
  <c r="AB141" i="43"/>
  <c r="U52" i="43"/>
  <c r="M54" i="43"/>
  <c r="M63" i="43" s="1"/>
  <c r="M62" i="43"/>
  <c r="AJ38" i="43"/>
  <c r="AJ23" i="43" s="1"/>
  <c r="AK116" i="43"/>
  <c r="AK101" i="43" s="1"/>
  <c r="AK117" i="43" s="1"/>
  <c r="AK118" i="43"/>
  <c r="I38" i="43"/>
  <c r="I23" i="43" s="1"/>
  <c r="AD116" i="43"/>
  <c r="AJ133" i="43"/>
  <c r="AJ142" i="43" s="1"/>
  <c r="AJ141" i="43"/>
  <c r="R62" i="43"/>
  <c r="R54" i="43"/>
  <c r="R63" i="43" s="1"/>
  <c r="AK62" i="43"/>
  <c r="AK54" i="43"/>
  <c r="AK63" i="43" s="1"/>
  <c r="AC62" i="43"/>
  <c r="AC54" i="43"/>
  <c r="AC63" i="43" s="1"/>
  <c r="AF116" i="43"/>
  <c r="AF101" i="43" s="1"/>
  <c r="AF117" i="43" s="1"/>
  <c r="AF118" i="43" s="1"/>
  <c r="G116" i="43"/>
  <c r="G101" i="43" s="1"/>
  <c r="AD141" i="43"/>
  <c r="AD133" i="43"/>
  <c r="AD142" i="43" s="1"/>
  <c r="Q116" i="43"/>
  <c r="Q101" i="43" s="1"/>
  <c r="Q62" i="43"/>
  <c r="Q54" i="43"/>
  <c r="Q63" i="43" s="1"/>
  <c r="K62" i="43"/>
  <c r="K54" i="43"/>
  <c r="K63" i="43" s="1"/>
  <c r="V38" i="43"/>
  <c r="V23" i="43" s="1"/>
  <c r="AA116" i="43"/>
  <c r="AA101" i="43" s="1"/>
  <c r="R141" i="43"/>
  <c r="R133" i="43"/>
  <c r="R142" i="43" s="1"/>
  <c r="H116" i="43"/>
  <c r="H101" i="43" s="1"/>
  <c r="N38" i="43"/>
  <c r="N23" i="43" s="1"/>
  <c r="AF62" i="43"/>
  <c r="AF54" i="43"/>
  <c r="AF63" i="43" s="1"/>
  <c r="AA54" i="43"/>
  <c r="AA63" i="43" s="1"/>
  <c r="AA62" i="43"/>
  <c r="V133" i="43"/>
  <c r="V142" i="43" s="1"/>
  <c r="V141" i="43"/>
  <c r="T116" i="43"/>
  <c r="T101" i="43" s="1"/>
  <c r="AG38" i="43"/>
  <c r="AG23" i="43" s="1"/>
  <c r="AF38" i="43"/>
  <c r="AF23" i="43" s="1"/>
  <c r="AF39" i="43" s="1"/>
  <c r="AF40" i="43" s="1"/>
  <c r="E38" i="43"/>
  <c r="E23" i="43" s="1"/>
  <c r="E39" i="43" s="1"/>
  <c r="E40" i="43" s="1"/>
  <c r="Z141" i="43"/>
  <c r="Z133" i="43"/>
  <c r="Z142" i="43" s="1"/>
  <c r="Q133" i="43"/>
  <c r="Q142" i="43" s="1"/>
  <c r="Q141" i="43"/>
  <c r="AF141" i="43"/>
  <c r="AF133" i="43"/>
  <c r="AF142" i="43" s="1"/>
  <c r="J133" i="43"/>
  <c r="J142" i="43" s="1"/>
  <c r="J141" i="43"/>
  <c r="W141" i="43"/>
  <c r="W133" i="43"/>
  <c r="W142" i="43" s="1"/>
  <c r="F141" i="43"/>
  <c r="F133" i="43"/>
  <c r="F142" i="43" s="1"/>
  <c r="AG116" i="43"/>
  <c r="AG101" i="43" s="1"/>
  <c r="Q38" i="43"/>
  <c r="AJ52" i="43"/>
  <c r="S38" i="43"/>
  <c r="S23" i="43" s="1"/>
  <c r="G62" i="43"/>
  <c r="G54" i="43"/>
  <c r="G63" i="43" s="1"/>
  <c r="O52" i="43"/>
  <c r="J38" i="43"/>
  <c r="J23" i="43" s="1"/>
  <c r="AB116" i="43"/>
  <c r="AB101" i="43" s="1"/>
  <c r="V116" i="43"/>
  <c r="V101" i="43" s="1"/>
  <c r="L116" i="43"/>
  <c r="L101" i="43" s="1"/>
  <c r="L117" i="43" s="1"/>
  <c r="L118" i="43" s="1"/>
  <c r="V52" i="43"/>
  <c r="I62" i="43"/>
  <c r="I54" i="43"/>
  <c r="I63" i="43" s="1"/>
  <c r="F38" i="43"/>
  <c r="F23" i="43" s="1"/>
  <c r="F39" i="43" s="1"/>
  <c r="F40" i="43" s="1"/>
  <c r="AC133" i="43"/>
  <c r="AC142" i="43" s="1"/>
  <c r="AC141" i="43"/>
  <c r="E133" i="43"/>
  <c r="E142" i="43" s="1"/>
  <c r="E141" i="43"/>
  <c r="S131" i="43"/>
  <c r="G131" i="43"/>
  <c r="K141" i="43"/>
  <c r="K133" i="43"/>
  <c r="K142" i="43" s="1"/>
  <c r="X116" i="43"/>
  <c r="X101" i="43" s="1"/>
  <c r="X117" i="43" s="1"/>
  <c r="X118" i="43" s="1"/>
  <c r="AA54" i="45" l="1"/>
  <c r="AA63" i="45" s="1"/>
  <c r="S54" i="46"/>
  <c r="S63" i="46" s="1"/>
  <c r="M24" i="46"/>
  <c r="M59" i="46" s="1"/>
  <c r="M66" i="46" s="1"/>
  <c r="AA24" i="46"/>
  <c r="AA59" i="46" s="1"/>
  <c r="AA66" i="46" s="1"/>
  <c r="X138" i="46"/>
  <c r="X145" i="46" s="1"/>
  <c r="X120" i="46"/>
  <c r="X119" i="46" s="1"/>
  <c r="X102" i="46"/>
  <c r="I102" i="46"/>
  <c r="I138" i="46"/>
  <c r="I145" i="46" s="1"/>
  <c r="I120" i="46"/>
  <c r="I119" i="46" s="1"/>
  <c r="AK42" i="46"/>
  <c r="AK41" i="46" s="1"/>
  <c r="AK24" i="46"/>
  <c r="AK59" i="46" s="1"/>
  <c r="AK66" i="46" s="1"/>
  <c r="AK138" i="46"/>
  <c r="AK145" i="46" s="1"/>
  <c r="AK120" i="46"/>
  <c r="AK119" i="46" s="1"/>
  <c r="AK102" i="46"/>
  <c r="AF120" i="46"/>
  <c r="AF119" i="46" s="1"/>
  <c r="AF102" i="46"/>
  <c r="AF138" i="46"/>
  <c r="AF145" i="46" s="1"/>
  <c r="J138" i="46"/>
  <c r="J145" i="46" s="1"/>
  <c r="J120" i="46"/>
  <c r="J119" i="46" s="1"/>
  <c r="J102" i="46"/>
  <c r="F42" i="46"/>
  <c r="F41" i="46" s="1"/>
  <c r="F24" i="46"/>
  <c r="F59" i="46" s="1"/>
  <c r="F66" i="46" s="1"/>
  <c r="M120" i="46"/>
  <c r="M119" i="46" s="1"/>
  <c r="M102" i="46"/>
  <c r="M138" i="46"/>
  <c r="M145" i="46" s="1"/>
  <c r="O120" i="46"/>
  <c r="O119" i="46" s="1"/>
  <c r="O102" i="46"/>
  <c r="O138" i="46"/>
  <c r="O145" i="46" s="1"/>
  <c r="AI102" i="46"/>
  <c r="AI138" i="46"/>
  <c r="AI145" i="46" s="1"/>
  <c r="AI120" i="46"/>
  <c r="AI119" i="46" s="1"/>
  <c r="F120" i="46"/>
  <c r="F119" i="46" s="1"/>
  <c r="F102" i="46"/>
  <c r="F138" i="46"/>
  <c r="F145" i="46" s="1"/>
  <c r="Y120" i="46"/>
  <c r="Y119" i="46" s="1"/>
  <c r="Y102" i="46"/>
  <c r="Y138" i="46"/>
  <c r="Y145" i="46" s="1"/>
  <c r="E42" i="46"/>
  <c r="E41" i="46" s="1"/>
  <c r="E24" i="46"/>
  <c r="E59" i="46" s="1"/>
  <c r="E66" i="46" s="1"/>
  <c r="N120" i="46"/>
  <c r="N119" i="46" s="1"/>
  <c r="N102" i="46"/>
  <c r="N138" i="46"/>
  <c r="N145" i="46" s="1"/>
  <c r="AC39" i="46"/>
  <c r="AC40" i="46" s="1"/>
  <c r="AC42" i="46" s="1"/>
  <c r="AC41" i="46" s="1"/>
  <c r="AD101" i="46"/>
  <c r="W39" i="46"/>
  <c r="W40" i="46" s="1"/>
  <c r="W42" i="46" s="1"/>
  <c r="W41" i="46" s="1"/>
  <c r="U39" i="46"/>
  <c r="U40" i="46" s="1"/>
  <c r="U42" i="46" s="1"/>
  <c r="U41" i="46" s="1"/>
  <c r="T39" i="46"/>
  <c r="T40" i="46" s="1"/>
  <c r="T42" i="46" s="1"/>
  <c r="T41" i="46" s="1"/>
  <c r="K138" i="46"/>
  <c r="K145" i="46" s="1"/>
  <c r="K120" i="46"/>
  <c r="K119" i="46" s="1"/>
  <c r="K102" i="46"/>
  <c r="V62" i="46"/>
  <c r="V54" i="46"/>
  <c r="V63" i="46" s="1"/>
  <c r="R117" i="46"/>
  <c r="R118" i="46" s="1"/>
  <c r="N39" i="46"/>
  <c r="N40" i="46" s="1"/>
  <c r="N42" i="46" s="1"/>
  <c r="N41" i="46" s="1"/>
  <c r="AA117" i="46"/>
  <c r="AA118" i="46" s="1"/>
  <c r="AD23" i="46"/>
  <c r="Y39" i="46"/>
  <c r="Y40" i="46" s="1"/>
  <c r="Y42" i="46" s="1"/>
  <c r="Y41" i="46" s="1"/>
  <c r="H117" i="46"/>
  <c r="H118" i="46" s="1"/>
  <c r="AC62" i="46"/>
  <c r="AC54" i="46"/>
  <c r="AC63" i="46" s="1"/>
  <c r="S39" i="46"/>
  <c r="S40" i="46" s="1"/>
  <c r="S42" i="46" s="1"/>
  <c r="S41" i="46" s="1"/>
  <c r="G39" i="46"/>
  <c r="G40" i="46" s="1"/>
  <c r="G42" i="46" s="1"/>
  <c r="G41" i="46" s="1"/>
  <c r="J133" i="46"/>
  <c r="J142" i="46" s="1"/>
  <c r="J141" i="46"/>
  <c r="AG39" i="46"/>
  <c r="AG40" i="46" s="1"/>
  <c r="AG42" i="46" s="1"/>
  <c r="AG41" i="46" s="1"/>
  <c r="X39" i="46"/>
  <c r="X40" i="46" s="1"/>
  <c r="X42" i="46" s="1"/>
  <c r="X41" i="46" s="1"/>
  <c r="P25" i="46"/>
  <c r="P39" i="46"/>
  <c r="P40" i="46" s="1"/>
  <c r="P42" i="46" s="1"/>
  <c r="P41" i="46" s="1"/>
  <c r="U62" i="46"/>
  <c r="U54" i="46"/>
  <c r="U63" i="46" s="1"/>
  <c r="V39" i="46"/>
  <c r="V40" i="46" s="1"/>
  <c r="V42" i="46" s="1"/>
  <c r="V41" i="46" s="1"/>
  <c r="Q23" i="46"/>
  <c r="Q44" i="46"/>
  <c r="AC116" i="46"/>
  <c r="AC101" i="46" s="1"/>
  <c r="AC117" i="46" s="1"/>
  <c r="AC118" i="46" s="1"/>
  <c r="T117" i="46"/>
  <c r="T118" i="46" s="1"/>
  <c r="AB117" i="46"/>
  <c r="AB118" i="46" s="1"/>
  <c r="AG117" i="46"/>
  <c r="AG118" i="46" s="1"/>
  <c r="AF24" i="46"/>
  <c r="AF59" i="46" s="1"/>
  <c r="AF66" i="46" s="1"/>
  <c r="AF42" i="46"/>
  <c r="AF41" i="46" s="1"/>
  <c r="L39" i="46"/>
  <c r="L40" i="46" s="1"/>
  <c r="L42" i="46" s="1"/>
  <c r="L41" i="46" s="1"/>
  <c r="Z120" i="46"/>
  <c r="Z119" i="46" s="1"/>
  <c r="Z102" i="46"/>
  <c r="Z138" i="46"/>
  <c r="Z145" i="46" s="1"/>
  <c r="K39" i="46"/>
  <c r="K40" i="46" s="1"/>
  <c r="K42" i="46" s="1"/>
  <c r="K41" i="46" s="1"/>
  <c r="AJ117" i="46"/>
  <c r="AJ118" i="46" s="1"/>
  <c r="R39" i="46"/>
  <c r="R40" i="46" s="1"/>
  <c r="R42" i="46" s="1"/>
  <c r="R41" i="46" s="1"/>
  <c r="O39" i="46"/>
  <c r="O40" i="46" s="1"/>
  <c r="O42" i="46" s="1"/>
  <c r="O41" i="46" s="1"/>
  <c r="U116" i="46"/>
  <c r="U101" i="46" s="1"/>
  <c r="U117" i="46" s="1"/>
  <c r="U118" i="46" s="1"/>
  <c r="E120" i="46"/>
  <c r="E119" i="46" s="1"/>
  <c r="E102" i="46"/>
  <c r="E138" i="46"/>
  <c r="E145" i="46" s="1"/>
  <c r="P117" i="46"/>
  <c r="P118" i="46" s="1"/>
  <c r="P103" i="46"/>
  <c r="AB39" i="46"/>
  <c r="AB40" i="46" s="1"/>
  <c r="AB42" i="46" s="1"/>
  <c r="AB41" i="46" s="1"/>
  <c r="V117" i="46"/>
  <c r="V118" i="46" s="1"/>
  <c r="S117" i="46"/>
  <c r="S118" i="46" s="1"/>
  <c r="Q117" i="46"/>
  <c r="Q118" i="46" s="1"/>
  <c r="Q103" i="46"/>
  <c r="W117" i="46"/>
  <c r="W118" i="46" s="1"/>
  <c r="H39" i="46"/>
  <c r="H40" i="46" s="1"/>
  <c r="H42" i="46" s="1"/>
  <c r="H41" i="46" s="1"/>
  <c r="AJ39" i="46"/>
  <c r="AJ40" i="46" s="1"/>
  <c r="AJ42" i="46" s="1"/>
  <c r="AJ41" i="46" s="1"/>
  <c r="I39" i="46"/>
  <c r="I40" i="46" s="1"/>
  <c r="I42" i="46" s="1"/>
  <c r="I41" i="46" s="1"/>
  <c r="G117" i="46"/>
  <c r="G118" i="46" s="1"/>
  <c r="J39" i="46"/>
  <c r="J40" i="46" s="1"/>
  <c r="J42" i="46" s="1"/>
  <c r="J41" i="46" s="1"/>
  <c r="Z39" i="46"/>
  <c r="Z40" i="46" s="1"/>
  <c r="Z42" i="46" s="1"/>
  <c r="Z41" i="46" s="1"/>
  <c r="X138" i="45"/>
  <c r="X145" i="45" s="1"/>
  <c r="X120" i="45"/>
  <c r="X119" i="45" s="1"/>
  <c r="X102" i="45"/>
  <c r="I102" i="45"/>
  <c r="I138" i="45"/>
  <c r="I145" i="45" s="1"/>
  <c r="I120" i="45"/>
  <c r="I119" i="45" s="1"/>
  <c r="AK138" i="45"/>
  <c r="AK145" i="45" s="1"/>
  <c r="AK120" i="45"/>
  <c r="AK119" i="45" s="1"/>
  <c r="AK102" i="45"/>
  <c r="Z120" i="45"/>
  <c r="Z119" i="45" s="1"/>
  <c r="Z102" i="45"/>
  <c r="Z138" i="45"/>
  <c r="Z145" i="45" s="1"/>
  <c r="E42" i="45"/>
  <c r="E41" i="45" s="1"/>
  <c r="E24" i="45"/>
  <c r="E59" i="45" s="1"/>
  <c r="E66" i="45" s="1"/>
  <c r="F120" i="45"/>
  <c r="F119" i="45" s="1"/>
  <c r="F102" i="45"/>
  <c r="F138" i="45"/>
  <c r="F145" i="45" s="1"/>
  <c r="AK42" i="45"/>
  <c r="AK41" i="45" s="1"/>
  <c r="AK24" i="45"/>
  <c r="AK59" i="45" s="1"/>
  <c r="AK66" i="45" s="1"/>
  <c r="AI102" i="45"/>
  <c r="AI138" i="45"/>
  <c r="AI145" i="45" s="1"/>
  <c r="AI120" i="45"/>
  <c r="AI119" i="45" s="1"/>
  <c r="N120" i="45"/>
  <c r="N119" i="45" s="1"/>
  <c r="N102" i="45"/>
  <c r="N138" i="45"/>
  <c r="N145" i="45" s="1"/>
  <c r="J138" i="45"/>
  <c r="J145" i="45" s="1"/>
  <c r="J120" i="45"/>
  <c r="J119" i="45" s="1"/>
  <c r="J102" i="45"/>
  <c r="K138" i="45"/>
  <c r="K145" i="45" s="1"/>
  <c r="K120" i="45"/>
  <c r="K119" i="45" s="1"/>
  <c r="K102" i="45"/>
  <c r="Q117" i="45"/>
  <c r="Q118" i="45" s="1"/>
  <c r="Q103" i="45"/>
  <c r="Z39" i="45"/>
  <c r="Z40" i="45" s="1"/>
  <c r="Z42" i="45" s="1"/>
  <c r="Z41" i="45" s="1"/>
  <c r="V39" i="45"/>
  <c r="V40" i="45" s="1"/>
  <c r="V42" i="45" s="1"/>
  <c r="V41" i="45" s="1"/>
  <c r="U39" i="45"/>
  <c r="U40" i="45" s="1"/>
  <c r="U42" i="45" s="1"/>
  <c r="U41" i="45" s="1"/>
  <c r="P117" i="45"/>
  <c r="P118" i="45" s="1"/>
  <c r="P103" i="45"/>
  <c r="AB39" i="45"/>
  <c r="AB40" i="45" s="1"/>
  <c r="AB42" i="45" s="1"/>
  <c r="AB41" i="45" s="1"/>
  <c r="G39" i="45"/>
  <c r="G40" i="45" s="1"/>
  <c r="G42" i="45" s="1"/>
  <c r="G41" i="45" s="1"/>
  <c r="G24" i="45"/>
  <c r="G59" i="45" s="1"/>
  <c r="G66" i="45" s="1"/>
  <c r="F42" i="45"/>
  <c r="F41" i="45" s="1"/>
  <c r="F24" i="45"/>
  <c r="F59" i="45" s="1"/>
  <c r="F66" i="45" s="1"/>
  <c r="R39" i="45"/>
  <c r="R40" i="45" s="1"/>
  <c r="R42" i="45" s="1"/>
  <c r="R41" i="45" s="1"/>
  <c r="AI39" i="45"/>
  <c r="AI40" i="45" s="1"/>
  <c r="AI42" i="45" s="1"/>
  <c r="AI41" i="45" s="1"/>
  <c r="AJ39" i="45"/>
  <c r="AJ40" i="45" s="1"/>
  <c r="AJ42" i="45" s="1"/>
  <c r="AJ41" i="45" s="1"/>
  <c r="AF42" i="45"/>
  <c r="AF41" i="45" s="1"/>
  <c r="AF24" i="45"/>
  <c r="AF59" i="45" s="1"/>
  <c r="AF66" i="45" s="1"/>
  <c r="AG24" i="45"/>
  <c r="AG59" i="45" s="1"/>
  <c r="AG66" i="45" s="1"/>
  <c r="M39" i="45"/>
  <c r="M40" i="45" s="1"/>
  <c r="M42" i="45" s="1"/>
  <c r="M41" i="45" s="1"/>
  <c r="T39" i="45"/>
  <c r="T40" i="45" s="1"/>
  <c r="T42" i="45" s="1"/>
  <c r="T41" i="45" s="1"/>
  <c r="AC115" i="45"/>
  <c r="AC99" i="45"/>
  <c r="AB117" i="45"/>
  <c r="AB118" i="45" s="1"/>
  <c r="AA117" i="45"/>
  <c r="AA118" i="45" s="1"/>
  <c r="O120" i="45"/>
  <c r="O119" i="45" s="1"/>
  <c r="O102" i="45"/>
  <c r="O138" i="45"/>
  <c r="O145" i="45" s="1"/>
  <c r="Y39" i="45"/>
  <c r="Y40" i="45" s="1"/>
  <c r="Y42" i="45" s="1"/>
  <c r="Y41" i="45" s="1"/>
  <c r="L39" i="45"/>
  <c r="L40" i="45" s="1"/>
  <c r="L42" i="45" s="1"/>
  <c r="L41" i="45" s="1"/>
  <c r="W117" i="45"/>
  <c r="W118" i="45" s="1"/>
  <c r="Q44" i="45"/>
  <c r="Q23" i="45"/>
  <c r="L138" i="45"/>
  <c r="L145" i="45" s="1"/>
  <c r="L120" i="45"/>
  <c r="L119" i="45" s="1"/>
  <c r="L102" i="45"/>
  <c r="AD101" i="45"/>
  <c r="T117" i="45"/>
  <c r="T118" i="45" s="1"/>
  <c r="H117" i="45"/>
  <c r="H118" i="45" s="1"/>
  <c r="AC39" i="45"/>
  <c r="AC40" i="45" s="1"/>
  <c r="AC42" i="45" s="1"/>
  <c r="AC41" i="45" s="1"/>
  <c r="K39" i="45"/>
  <c r="K40" i="45" s="1"/>
  <c r="K42" i="45" s="1"/>
  <c r="K41" i="45" s="1"/>
  <c r="V62" i="45"/>
  <c r="V54" i="45"/>
  <c r="V63" i="45" s="1"/>
  <c r="U102" i="45"/>
  <c r="U138" i="45"/>
  <c r="U145" i="45" s="1"/>
  <c r="U120" i="45"/>
  <c r="U119" i="45" s="1"/>
  <c r="S39" i="45"/>
  <c r="S40" i="45" s="1"/>
  <c r="S42" i="45" s="1"/>
  <c r="S41" i="45" s="1"/>
  <c r="E120" i="45"/>
  <c r="E119" i="45" s="1"/>
  <c r="E102" i="45"/>
  <c r="E138" i="45"/>
  <c r="E145" i="45" s="1"/>
  <c r="O39" i="45"/>
  <c r="O40" i="45" s="1"/>
  <c r="O42" i="45" s="1"/>
  <c r="O41" i="45" s="1"/>
  <c r="N39" i="45"/>
  <c r="N40" i="45" s="1"/>
  <c r="N42" i="45" s="1"/>
  <c r="N41" i="45" s="1"/>
  <c r="R117" i="45"/>
  <c r="R118" i="45" s="1"/>
  <c r="W39" i="45"/>
  <c r="W40" i="45" s="1"/>
  <c r="W42" i="45" s="1"/>
  <c r="W41" i="45" s="1"/>
  <c r="P25" i="45"/>
  <c r="P39" i="45"/>
  <c r="P40" i="45" s="1"/>
  <c r="P42" i="45" s="1"/>
  <c r="P41" i="45" s="1"/>
  <c r="AJ117" i="45"/>
  <c r="AJ118" i="45" s="1"/>
  <c r="AF120" i="45"/>
  <c r="AF119" i="45" s="1"/>
  <c r="AF102" i="45"/>
  <c r="AF138" i="45"/>
  <c r="AF145" i="45" s="1"/>
  <c r="S117" i="45"/>
  <c r="S118" i="45" s="1"/>
  <c r="X39" i="45"/>
  <c r="X40" i="45" s="1"/>
  <c r="X42" i="45" s="1"/>
  <c r="X41" i="45" s="1"/>
  <c r="M120" i="45"/>
  <c r="M119" i="45" s="1"/>
  <c r="M102" i="45"/>
  <c r="M138" i="45"/>
  <c r="M145" i="45" s="1"/>
  <c r="AD23" i="45"/>
  <c r="I39" i="45"/>
  <c r="I40" i="45" s="1"/>
  <c r="I42" i="45" s="1"/>
  <c r="I41" i="45" s="1"/>
  <c r="G117" i="45"/>
  <c r="G118" i="45" s="1"/>
  <c r="V117" i="45"/>
  <c r="V118" i="45" s="1"/>
  <c r="AC62" i="45"/>
  <c r="AC54" i="45"/>
  <c r="AC63" i="45" s="1"/>
  <c r="AG117" i="45"/>
  <c r="AG118" i="45" s="1"/>
  <c r="H39" i="45"/>
  <c r="H40" i="45" s="1"/>
  <c r="H42" i="45" s="1"/>
  <c r="H41" i="45" s="1"/>
  <c r="J39" i="45"/>
  <c r="J40" i="45" s="1"/>
  <c r="J42" i="45" s="1"/>
  <c r="J41" i="45" s="1"/>
  <c r="AA39" i="45"/>
  <c r="AA40" i="45" s="1"/>
  <c r="AA42" i="45" s="1"/>
  <c r="AA41" i="45" s="1"/>
  <c r="Y138" i="44"/>
  <c r="Y145" i="44" s="1"/>
  <c r="AJ24" i="44"/>
  <c r="AJ59" i="44" s="1"/>
  <c r="AJ66" i="44" s="1"/>
  <c r="N120" i="44"/>
  <c r="N119" i="44" s="1"/>
  <c r="N102" i="44"/>
  <c r="N138" i="44"/>
  <c r="N145" i="44" s="1"/>
  <c r="AK42" i="44"/>
  <c r="AK41" i="44" s="1"/>
  <c r="AK24" i="44"/>
  <c r="AK59" i="44" s="1"/>
  <c r="AK66" i="44" s="1"/>
  <c r="F24" i="44"/>
  <c r="F59" i="44" s="1"/>
  <c r="F66" i="44" s="1"/>
  <c r="F42" i="44"/>
  <c r="F41" i="44" s="1"/>
  <c r="O120" i="44"/>
  <c r="O119" i="44" s="1"/>
  <c r="O102" i="44"/>
  <c r="O138" i="44"/>
  <c r="O145" i="44" s="1"/>
  <c r="AK138" i="44"/>
  <c r="AK145" i="44" s="1"/>
  <c r="AK120" i="44"/>
  <c r="AK119" i="44" s="1"/>
  <c r="AK102" i="44"/>
  <c r="E120" i="44"/>
  <c r="E119" i="44" s="1"/>
  <c r="E102" i="44"/>
  <c r="E138" i="44"/>
  <c r="E145" i="44" s="1"/>
  <c r="AF42" i="44"/>
  <c r="AF41" i="44" s="1"/>
  <c r="AF24" i="44"/>
  <c r="AF59" i="44" s="1"/>
  <c r="AF66" i="44" s="1"/>
  <c r="E42" i="44"/>
  <c r="E41" i="44" s="1"/>
  <c r="E24" i="44"/>
  <c r="E59" i="44" s="1"/>
  <c r="E66" i="44" s="1"/>
  <c r="F120" i="44"/>
  <c r="F119" i="44" s="1"/>
  <c r="F102" i="44"/>
  <c r="F138" i="44"/>
  <c r="F145" i="44" s="1"/>
  <c r="U102" i="44"/>
  <c r="U138" i="44"/>
  <c r="U145" i="44" s="1"/>
  <c r="U120" i="44"/>
  <c r="U119" i="44" s="1"/>
  <c r="Z120" i="44"/>
  <c r="Z119" i="44" s="1"/>
  <c r="Z102" i="44"/>
  <c r="Z138" i="44"/>
  <c r="Z145" i="44" s="1"/>
  <c r="AF120" i="44"/>
  <c r="AF119" i="44" s="1"/>
  <c r="AF102" i="44"/>
  <c r="AF138" i="44"/>
  <c r="AF145" i="44" s="1"/>
  <c r="I102" i="44"/>
  <c r="I138" i="44"/>
  <c r="I145" i="44" s="1"/>
  <c r="I120" i="44"/>
  <c r="I119" i="44" s="1"/>
  <c r="K138" i="44"/>
  <c r="K145" i="44" s="1"/>
  <c r="K120" i="44"/>
  <c r="K119" i="44" s="1"/>
  <c r="K102" i="44"/>
  <c r="U62" i="44"/>
  <c r="U54" i="44"/>
  <c r="U63" i="44" s="1"/>
  <c r="I39" i="44"/>
  <c r="I40" i="44" s="1"/>
  <c r="I42" i="44" s="1"/>
  <c r="I41" i="44" s="1"/>
  <c r="U39" i="44"/>
  <c r="U40" i="44" s="1"/>
  <c r="U42" i="44" s="1"/>
  <c r="U41" i="44" s="1"/>
  <c r="AC62" i="44"/>
  <c r="AC54" i="44"/>
  <c r="AC63" i="44" s="1"/>
  <c r="P117" i="44"/>
  <c r="P118" i="44" s="1"/>
  <c r="P103" i="44"/>
  <c r="N39" i="44"/>
  <c r="N40" i="44" s="1"/>
  <c r="N42" i="44" s="1"/>
  <c r="N41" i="44" s="1"/>
  <c r="T117" i="44"/>
  <c r="T118" i="44" s="1"/>
  <c r="H39" i="44"/>
  <c r="H40" i="44" s="1"/>
  <c r="H42" i="44" s="1"/>
  <c r="H41" i="44" s="1"/>
  <c r="J39" i="44"/>
  <c r="J40" i="44" s="1"/>
  <c r="J42" i="44" s="1"/>
  <c r="J41" i="44" s="1"/>
  <c r="W117" i="44"/>
  <c r="W118" i="44" s="1"/>
  <c r="S117" i="44"/>
  <c r="S118" i="44" s="1"/>
  <c r="W39" i="44"/>
  <c r="W40" i="44" s="1"/>
  <c r="W42" i="44" s="1"/>
  <c r="W41" i="44" s="1"/>
  <c r="AJ117" i="44"/>
  <c r="AJ118" i="44" s="1"/>
  <c r="G117" i="44"/>
  <c r="G118" i="44" s="1"/>
  <c r="M39" i="44"/>
  <c r="M40" i="44" s="1"/>
  <c r="M42" i="44" s="1"/>
  <c r="M41" i="44" s="1"/>
  <c r="J138" i="44"/>
  <c r="J145" i="44" s="1"/>
  <c r="J120" i="44"/>
  <c r="J119" i="44" s="1"/>
  <c r="J102" i="44"/>
  <c r="AI39" i="44"/>
  <c r="AI40" i="44" s="1"/>
  <c r="AI42" i="44" s="1"/>
  <c r="AI41" i="44" s="1"/>
  <c r="L138" i="44"/>
  <c r="L145" i="44" s="1"/>
  <c r="L120" i="44"/>
  <c r="L119" i="44" s="1"/>
  <c r="L102" i="44"/>
  <c r="X138" i="44"/>
  <c r="X145" i="44" s="1"/>
  <c r="X120" i="44"/>
  <c r="X119" i="44" s="1"/>
  <c r="X102" i="44"/>
  <c r="AA117" i="44"/>
  <c r="AA118" i="44" s="1"/>
  <c r="AB39" i="44"/>
  <c r="AB40" i="44" s="1"/>
  <c r="AB42" i="44" s="1"/>
  <c r="AB41" i="44" s="1"/>
  <c r="L39" i="44"/>
  <c r="L40" i="44" s="1"/>
  <c r="L42" i="44" s="1"/>
  <c r="L41" i="44" s="1"/>
  <c r="K39" i="44"/>
  <c r="K40" i="44" s="1"/>
  <c r="K42" i="44" s="1"/>
  <c r="K41" i="44" s="1"/>
  <c r="R39" i="44"/>
  <c r="R40" i="44" s="1"/>
  <c r="R42" i="44" s="1"/>
  <c r="R41" i="44" s="1"/>
  <c r="V38" i="44"/>
  <c r="V23" i="44" s="1"/>
  <c r="Z39" i="44"/>
  <c r="Z40" i="44" s="1"/>
  <c r="Z42" i="44" s="1"/>
  <c r="Z41" i="44" s="1"/>
  <c r="Y39" i="44"/>
  <c r="Y40" i="44" s="1"/>
  <c r="Y42" i="44" s="1"/>
  <c r="Y41" i="44" s="1"/>
  <c r="AA39" i="44"/>
  <c r="AA40" i="44" s="1"/>
  <c r="AA42" i="44" s="1"/>
  <c r="AA41" i="44" s="1"/>
  <c r="AD101" i="44"/>
  <c r="G39" i="44"/>
  <c r="G40" i="44" s="1"/>
  <c r="G42" i="44" s="1"/>
  <c r="G41" i="44" s="1"/>
  <c r="V117" i="44"/>
  <c r="V118" i="44" s="1"/>
  <c r="H117" i="44"/>
  <c r="H118" i="44" s="1"/>
  <c r="AC116" i="44"/>
  <c r="AC101" i="44" s="1"/>
  <c r="AC117" i="44" s="1"/>
  <c r="AC118" i="44" s="1"/>
  <c r="O39" i="44"/>
  <c r="O40" i="44" s="1"/>
  <c r="O42" i="44" s="1"/>
  <c r="O41" i="44" s="1"/>
  <c r="AB117" i="44"/>
  <c r="AB118" i="44" s="1"/>
  <c r="M120" i="44"/>
  <c r="M119" i="44" s="1"/>
  <c r="M102" i="44"/>
  <c r="M138" i="44"/>
  <c r="M145" i="44" s="1"/>
  <c r="S39" i="44"/>
  <c r="S40" i="44" s="1"/>
  <c r="S42" i="44" s="1"/>
  <c r="S41" i="44" s="1"/>
  <c r="AG117" i="44"/>
  <c r="AG118" i="44" s="1"/>
  <c r="T39" i="44"/>
  <c r="T40" i="44" s="1"/>
  <c r="T42" i="44" s="1"/>
  <c r="T41" i="44" s="1"/>
  <c r="AC38" i="44"/>
  <c r="AC23" i="44" s="1"/>
  <c r="AG39" i="44"/>
  <c r="AG40" i="44" s="1"/>
  <c r="AG42" i="44" s="1"/>
  <c r="AG41" i="44" s="1"/>
  <c r="AD23" i="44"/>
  <c r="X39" i="44"/>
  <c r="X40" i="44" s="1"/>
  <c r="X42" i="44" s="1"/>
  <c r="X41" i="44" s="1"/>
  <c r="V62" i="44"/>
  <c r="V54" i="44"/>
  <c r="V63" i="44" s="1"/>
  <c r="AI102" i="44"/>
  <c r="AI138" i="44"/>
  <c r="AI145" i="44" s="1"/>
  <c r="AI120" i="44"/>
  <c r="AI119" i="44" s="1"/>
  <c r="P25" i="44"/>
  <c r="P39" i="44"/>
  <c r="P40" i="44" s="1"/>
  <c r="P42" i="44" s="1"/>
  <c r="P41" i="44" s="1"/>
  <c r="Q44" i="44"/>
  <c r="Q23" i="44"/>
  <c r="Q117" i="44"/>
  <c r="Q118" i="44" s="1"/>
  <c r="Q103" i="44"/>
  <c r="R117" i="44"/>
  <c r="R118" i="44" s="1"/>
  <c r="X54" i="43"/>
  <c r="X63" i="43" s="1"/>
  <c r="AF24" i="43"/>
  <c r="AF59" i="43" s="1"/>
  <c r="AF66" i="43" s="1"/>
  <c r="AF42" i="43"/>
  <c r="AF41" i="43" s="1"/>
  <c r="AF102" i="43"/>
  <c r="AF120" i="43"/>
  <c r="AF119" i="43" s="1"/>
  <c r="AF138" i="43"/>
  <c r="AF145" i="43" s="1"/>
  <c r="O120" i="43"/>
  <c r="O119" i="43" s="1"/>
  <c r="O138" i="43"/>
  <c r="O145" i="43" s="1"/>
  <c r="O102" i="43"/>
  <c r="N102" i="43"/>
  <c r="N120" i="43"/>
  <c r="N119" i="43" s="1"/>
  <c r="N138" i="43"/>
  <c r="N145" i="43" s="1"/>
  <c r="E42" i="43"/>
  <c r="E41" i="43" s="1"/>
  <c r="E24" i="43"/>
  <c r="E59" i="43" s="1"/>
  <c r="E66" i="43" s="1"/>
  <c r="E138" i="43"/>
  <c r="E145" i="43" s="1"/>
  <c r="E102" i="43"/>
  <c r="E120" i="43"/>
  <c r="E119" i="43" s="1"/>
  <c r="P138" i="43"/>
  <c r="P145" i="43" s="1"/>
  <c r="P102" i="43"/>
  <c r="P120" i="43"/>
  <c r="P119" i="43" s="1"/>
  <c r="I138" i="43"/>
  <c r="I145" i="43" s="1"/>
  <c r="I120" i="43"/>
  <c r="I119" i="43" s="1"/>
  <c r="I102" i="43"/>
  <c r="J138" i="43"/>
  <c r="J145" i="43" s="1"/>
  <c r="J102" i="43"/>
  <c r="J120" i="43"/>
  <c r="J119" i="43" s="1"/>
  <c r="F102" i="43"/>
  <c r="F138" i="43"/>
  <c r="F145" i="43" s="1"/>
  <c r="F120" i="43"/>
  <c r="F119" i="43" s="1"/>
  <c r="Y120" i="43"/>
  <c r="Y119" i="43" s="1"/>
  <c r="Y138" i="43"/>
  <c r="Y145" i="43" s="1"/>
  <c r="Y102" i="43"/>
  <c r="AC138" i="43"/>
  <c r="AC145" i="43" s="1"/>
  <c r="AC120" i="43"/>
  <c r="AC119" i="43" s="1"/>
  <c r="AC102" i="43"/>
  <c r="X138" i="43"/>
  <c r="X145" i="43" s="1"/>
  <c r="X120" i="43"/>
  <c r="X119" i="43" s="1"/>
  <c r="X102" i="43"/>
  <c r="Z102" i="43"/>
  <c r="Z120" i="43"/>
  <c r="Z119" i="43" s="1"/>
  <c r="Z138" i="43"/>
  <c r="Z145" i="43" s="1"/>
  <c r="M120" i="43"/>
  <c r="M119" i="43" s="1"/>
  <c r="M138" i="43"/>
  <c r="M145" i="43" s="1"/>
  <c r="M102" i="43"/>
  <c r="F24" i="43"/>
  <c r="F59" i="43" s="1"/>
  <c r="F66" i="43" s="1"/>
  <c r="F42" i="43"/>
  <c r="F41" i="43" s="1"/>
  <c r="O54" i="43"/>
  <c r="O63" i="43" s="1"/>
  <c r="O62" i="43"/>
  <c r="N39" i="43"/>
  <c r="N40" i="43" s="1"/>
  <c r="N42" i="43" s="1"/>
  <c r="N41" i="43" s="1"/>
  <c r="AK138" i="43"/>
  <c r="AK145" i="43" s="1"/>
  <c r="AK102" i="43"/>
  <c r="AK120" i="43"/>
  <c r="AK119" i="43" s="1"/>
  <c r="AB39" i="43"/>
  <c r="AB40" i="43" s="1"/>
  <c r="AB42" i="43" s="1"/>
  <c r="AB41" i="43" s="1"/>
  <c r="M39" i="43"/>
  <c r="M40" i="43" s="1"/>
  <c r="M42" i="43" s="1"/>
  <c r="M41" i="43" s="1"/>
  <c r="R39" i="43"/>
  <c r="R40" i="43" s="1"/>
  <c r="R42" i="43" s="1"/>
  <c r="R41" i="43" s="1"/>
  <c r="Q117" i="43"/>
  <c r="Q118" i="43" s="1"/>
  <c r="AJ39" i="43"/>
  <c r="AJ40" i="43" s="1"/>
  <c r="AJ42" i="43" s="1"/>
  <c r="AJ41" i="43" s="1"/>
  <c r="S117" i="43"/>
  <c r="S118" i="43" s="1"/>
  <c r="V62" i="43"/>
  <c r="V54" i="43"/>
  <c r="V63" i="43" s="1"/>
  <c r="S39" i="43"/>
  <c r="S40" i="43" s="1"/>
  <c r="S42" i="43" s="1"/>
  <c r="S41" i="43" s="1"/>
  <c r="AG39" i="43"/>
  <c r="AG40" i="43" s="1"/>
  <c r="AG42" i="43" s="1"/>
  <c r="AG41" i="43" s="1"/>
  <c r="H117" i="43"/>
  <c r="H118" i="43" s="1"/>
  <c r="H39" i="43"/>
  <c r="H40" i="43" s="1"/>
  <c r="H42" i="43" s="1"/>
  <c r="H41" i="43" s="1"/>
  <c r="AI39" i="43"/>
  <c r="AI40" i="43" s="1"/>
  <c r="AI42" i="43" s="1"/>
  <c r="AI41" i="43" s="1"/>
  <c r="W117" i="43"/>
  <c r="W118" i="43" s="1"/>
  <c r="L138" i="43"/>
  <c r="L145" i="43" s="1"/>
  <c r="L120" i="43"/>
  <c r="L119" i="43" s="1"/>
  <c r="L102" i="43"/>
  <c r="T117" i="43"/>
  <c r="T118" i="43" s="1"/>
  <c r="AC39" i="43"/>
  <c r="AC40" i="43" s="1"/>
  <c r="AC42" i="43" s="1"/>
  <c r="AC41" i="43" s="1"/>
  <c r="AJ117" i="43"/>
  <c r="AJ118" i="43" s="1"/>
  <c r="T39" i="43"/>
  <c r="T40" i="43" s="1"/>
  <c r="T42" i="43" s="1"/>
  <c r="T41" i="43" s="1"/>
  <c r="X39" i="43"/>
  <c r="X40" i="43" s="1"/>
  <c r="X42" i="43" s="1"/>
  <c r="X41" i="43" s="1"/>
  <c r="G141" i="43"/>
  <c r="G133" i="43"/>
  <c r="G142" i="43" s="1"/>
  <c r="AJ62" i="43"/>
  <c r="AJ54" i="43"/>
  <c r="AJ63" i="43" s="1"/>
  <c r="S141" i="43"/>
  <c r="S133" i="43"/>
  <c r="S142" i="43" s="1"/>
  <c r="V117" i="43"/>
  <c r="V118" i="43" s="1"/>
  <c r="Q44" i="43"/>
  <c r="Q23" i="43"/>
  <c r="Q25" i="43" s="1"/>
  <c r="AA117" i="43"/>
  <c r="AA118" i="43" s="1"/>
  <c r="AD101" i="43"/>
  <c r="U62" i="43"/>
  <c r="U54" i="43"/>
  <c r="U63" i="43" s="1"/>
  <c r="G39" i="43"/>
  <c r="G40" i="43" s="1"/>
  <c r="G42" i="43" s="1"/>
  <c r="G41" i="43" s="1"/>
  <c r="R117" i="43"/>
  <c r="R118" i="43" s="1"/>
  <c r="U116" i="43"/>
  <c r="U101" i="43" s="1"/>
  <c r="U117" i="43" s="1"/>
  <c r="U118" i="43" s="1"/>
  <c r="AD23" i="43"/>
  <c r="G117" i="43"/>
  <c r="G118" i="43" s="1"/>
  <c r="Y62" i="43"/>
  <c r="Y54" i="43"/>
  <c r="Y63" i="43" s="1"/>
  <c r="AK42" i="43"/>
  <c r="AK41" i="43" s="1"/>
  <c r="AK24" i="43"/>
  <c r="AK59" i="43" s="1"/>
  <c r="AK66" i="43" s="1"/>
  <c r="AI138" i="43"/>
  <c r="AI145" i="43" s="1"/>
  <c r="AI102" i="43"/>
  <c r="AI120" i="43"/>
  <c r="AI119" i="43" s="1"/>
  <c r="AB117" i="43"/>
  <c r="AB118" i="43" s="1"/>
  <c r="AB102" i="43"/>
  <c r="AG117" i="43"/>
  <c r="AG118" i="43" s="1"/>
  <c r="AG102" i="43"/>
  <c r="V39" i="43"/>
  <c r="V40" i="43" s="1"/>
  <c r="V42" i="43" s="1"/>
  <c r="V41" i="43" s="1"/>
  <c r="O39" i="43"/>
  <c r="O40" i="43" s="1"/>
  <c r="O42" i="43" s="1"/>
  <c r="O41" i="43" s="1"/>
  <c r="Y39" i="43"/>
  <c r="Y40" i="43" s="1"/>
  <c r="Y42" i="43" s="1"/>
  <c r="Y41" i="43" s="1"/>
  <c r="P39" i="43"/>
  <c r="P40" i="43" s="1"/>
  <c r="P42" i="43" s="1"/>
  <c r="P41" i="43" s="1"/>
  <c r="AA39" i="43"/>
  <c r="AA40" i="43" s="1"/>
  <c r="AA42" i="43" s="1"/>
  <c r="AA41" i="43" s="1"/>
  <c r="U39" i="43"/>
  <c r="U40" i="43" s="1"/>
  <c r="U42" i="43" s="1"/>
  <c r="U41" i="43" s="1"/>
  <c r="L39" i="43"/>
  <c r="L40" i="43" s="1"/>
  <c r="L42" i="43" s="1"/>
  <c r="L41" i="43" s="1"/>
  <c r="Z39" i="43"/>
  <c r="Z40" i="43" s="1"/>
  <c r="Z42" i="43" s="1"/>
  <c r="Z41" i="43" s="1"/>
  <c r="K138" i="43"/>
  <c r="K145" i="43" s="1"/>
  <c r="K102" i="43"/>
  <c r="K120" i="43"/>
  <c r="K119" i="43" s="1"/>
  <c r="K39" i="43"/>
  <c r="K40" i="43" s="1"/>
  <c r="K42" i="43" s="1"/>
  <c r="K41" i="43" s="1"/>
  <c r="W39" i="43"/>
  <c r="W40" i="43" s="1"/>
  <c r="W42" i="43" s="1"/>
  <c r="W41" i="43" s="1"/>
  <c r="W24" i="43"/>
  <c r="W59" i="43" s="1"/>
  <c r="W66" i="43" s="1"/>
  <c r="I39" i="43"/>
  <c r="I40" i="43" s="1"/>
  <c r="I42" i="43" s="1"/>
  <c r="I41" i="43" s="1"/>
  <c r="J39" i="43"/>
  <c r="J40" i="43" s="1"/>
  <c r="J42" i="43" s="1"/>
  <c r="J41" i="43" s="1"/>
  <c r="Y24" i="46" l="1"/>
  <c r="Y59" i="46" s="1"/>
  <c r="Y66" i="46" s="1"/>
  <c r="W102" i="46"/>
  <c r="AB102" i="46"/>
  <c r="AA102" i="45"/>
  <c r="T102" i="45"/>
  <c r="L24" i="45"/>
  <c r="L59" i="45" s="1"/>
  <c r="L66" i="45" s="1"/>
  <c r="K24" i="45"/>
  <c r="K59" i="45" s="1"/>
  <c r="K66" i="45" s="1"/>
  <c r="R24" i="45"/>
  <c r="R59" i="45" s="1"/>
  <c r="R66" i="45" s="1"/>
  <c r="S24" i="45"/>
  <c r="S59" i="45" s="1"/>
  <c r="S66" i="45" s="1"/>
  <c r="AD117" i="46"/>
  <c r="AD118" i="46" s="1"/>
  <c r="AD120" i="46" s="1"/>
  <c r="AD119" i="46" s="1"/>
  <c r="T102" i="46"/>
  <c r="AG102" i="46"/>
  <c r="H102" i="46"/>
  <c r="G24" i="46"/>
  <c r="G59" i="46" s="1"/>
  <c r="G66" i="46" s="1"/>
  <c r="H24" i="46"/>
  <c r="H59" i="46" s="1"/>
  <c r="H66" i="46" s="1"/>
  <c r="P24" i="46"/>
  <c r="P59" i="46" s="1"/>
  <c r="P66" i="46" s="1"/>
  <c r="AJ24" i="46"/>
  <c r="AJ59" i="46" s="1"/>
  <c r="AJ66" i="46" s="1"/>
  <c r="L24" i="46"/>
  <c r="L59" i="46" s="1"/>
  <c r="L66" i="46" s="1"/>
  <c r="I24" i="46"/>
  <c r="I59" i="46" s="1"/>
  <c r="I66" i="46" s="1"/>
  <c r="AB24" i="46"/>
  <c r="AB59" i="46" s="1"/>
  <c r="AB66" i="46" s="1"/>
  <c r="W24" i="46"/>
  <c r="W59" i="46" s="1"/>
  <c r="W66" i="46" s="1"/>
  <c r="S24" i="46"/>
  <c r="S59" i="46" s="1"/>
  <c r="S66" i="46" s="1"/>
  <c r="J24" i="46"/>
  <c r="J59" i="46" s="1"/>
  <c r="J66" i="46" s="1"/>
  <c r="X24" i="46"/>
  <c r="X59" i="46" s="1"/>
  <c r="X66" i="46" s="1"/>
  <c r="T24" i="46"/>
  <c r="T59" i="46" s="1"/>
  <c r="T66" i="46" s="1"/>
  <c r="AC120" i="46"/>
  <c r="AC119" i="46" s="1"/>
  <c r="AC102" i="46"/>
  <c r="AC138" i="46"/>
  <c r="AC145" i="46" s="1"/>
  <c r="U102" i="46"/>
  <c r="U138" i="46"/>
  <c r="U145" i="46" s="1"/>
  <c r="U120" i="46"/>
  <c r="U119" i="46" s="1"/>
  <c r="V138" i="46"/>
  <c r="V145" i="46" s="1"/>
  <c r="V120" i="46"/>
  <c r="V119" i="46" s="1"/>
  <c r="AJ102" i="46"/>
  <c r="AG120" i="46"/>
  <c r="AG119" i="46" s="1"/>
  <c r="AG138" i="46"/>
  <c r="AG145" i="46" s="1"/>
  <c r="N24" i="46"/>
  <c r="N59" i="46" s="1"/>
  <c r="N66" i="46" s="1"/>
  <c r="AJ138" i="46"/>
  <c r="AJ145" i="46" s="1"/>
  <c r="AJ120" i="46"/>
  <c r="AJ119" i="46" s="1"/>
  <c r="AB120" i="46"/>
  <c r="AB119" i="46" s="1"/>
  <c r="AB138" i="46"/>
  <c r="AB145" i="46" s="1"/>
  <c r="R102" i="46"/>
  <c r="P120" i="46"/>
  <c r="P119" i="46" s="1"/>
  <c r="P102" i="46"/>
  <c r="P138" i="46"/>
  <c r="P145" i="46" s="1"/>
  <c r="K24" i="46"/>
  <c r="K59" i="46" s="1"/>
  <c r="K66" i="46" s="1"/>
  <c r="Z24" i="46"/>
  <c r="Z59" i="46" s="1"/>
  <c r="Z66" i="46" s="1"/>
  <c r="W138" i="46"/>
  <c r="W145" i="46" s="1"/>
  <c r="W120" i="46"/>
  <c r="W119" i="46" s="1"/>
  <c r="T120" i="46"/>
  <c r="T119" i="46" s="1"/>
  <c r="T138" i="46"/>
  <c r="T145" i="46" s="1"/>
  <c r="H120" i="46"/>
  <c r="H119" i="46" s="1"/>
  <c r="H138" i="46"/>
  <c r="H145" i="46" s="1"/>
  <c r="R120" i="46"/>
  <c r="R119" i="46" s="1"/>
  <c r="R138" i="46"/>
  <c r="R145" i="46" s="1"/>
  <c r="AG24" i="46"/>
  <c r="AG59" i="46" s="1"/>
  <c r="AG66" i="46" s="1"/>
  <c r="AC24" i="46"/>
  <c r="AC59" i="46" s="1"/>
  <c r="AC66" i="46" s="1"/>
  <c r="Q102" i="46"/>
  <c r="G102" i="46"/>
  <c r="S120" i="46"/>
  <c r="S119" i="46" s="1"/>
  <c r="S138" i="46"/>
  <c r="S145" i="46" s="1"/>
  <c r="AD39" i="46"/>
  <c r="AD40" i="46" s="1"/>
  <c r="AD42" i="46" s="1"/>
  <c r="AD41" i="46" s="1"/>
  <c r="Q120" i="46"/>
  <c r="Q119" i="46" s="1"/>
  <c r="Q138" i="46"/>
  <c r="Q145" i="46" s="1"/>
  <c r="Q39" i="46"/>
  <c r="Q40" i="46" s="1"/>
  <c r="Q42" i="46" s="1"/>
  <c r="Q41" i="46" s="1"/>
  <c r="Q25" i="46"/>
  <c r="S102" i="46"/>
  <c r="O24" i="46"/>
  <c r="O59" i="46" s="1"/>
  <c r="O66" i="46" s="1"/>
  <c r="V24" i="46"/>
  <c r="V59" i="46" s="1"/>
  <c r="V66" i="46" s="1"/>
  <c r="AA102" i="46"/>
  <c r="G120" i="46"/>
  <c r="G119" i="46" s="1"/>
  <c r="G138" i="46"/>
  <c r="G145" i="46" s="1"/>
  <c r="V102" i="46"/>
  <c r="R24" i="46"/>
  <c r="R59" i="46" s="1"/>
  <c r="R66" i="46" s="1"/>
  <c r="AA120" i="46"/>
  <c r="AA119" i="46" s="1"/>
  <c r="AA138" i="46"/>
  <c r="AA145" i="46" s="1"/>
  <c r="U24" i="46"/>
  <c r="U59" i="46" s="1"/>
  <c r="U66" i="46" s="1"/>
  <c r="Q102" i="45"/>
  <c r="R102" i="45"/>
  <c r="AG102" i="45"/>
  <c r="S102" i="45"/>
  <c r="V102" i="45"/>
  <c r="M24" i="45"/>
  <c r="M59" i="45" s="1"/>
  <c r="M66" i="45" s="1"/>
  <c r="AB24" i="45"/>
  <c r="AB59" i="45" s="1"/>
  <c r="AB66" i="45" s="1"/>
  <c r="V24" i="45"/>
  <c r="V59" i="45" s="1"/>
  <c r="V66" i="45" s="1"/>
  <c r="V138" i="45"/>
  <c r="V145" i="45" s="1"/>
  <c r="V120" i="45"/>
  <c r="V119" i="45" s="1"/>
  <c r="S120" i="45"/>
  <c r="S119" i="45" s="1"/>
  <c r="S138" i="45"/>
  <c r="S145" i="45" s="1"/>
  <c r="R120" i="45"/>
  <c r="R119" i="45" s="1"/>
  <c r="R138" i="45"/>
  <c r="R145" i="45" s="1"/>
  <c r="AD117" i="45"/>
  <c r="AD118" i="45" s="1"/>
  <c r="Y24" i="45"/>
  <c r="Y59" i="45" s="1"/>
  <c r="Y66" i="45" s="1"/>
  <c r="Z24" i="45"/>
  <c r="Z59" i="45" s="1"/>
  <c r="Z66" i="45" s="1"/>
  <c r="AA24" i="45"/>
  <c r="AA59" i="45" s="1"/>
  <c r="AA66" i="45" s="1"/>
  <c r="J24" i="45"/>
  <c r="J59" i="45" s="1"/>
  <c r="J66" i="45" s="1"/>
  <c r="I24" i="45"/>
  <c r="I59" i="45" s="1"/>
  <c r="I66" i="45" s="1"/>
  <c r="N24" i="45"/>
  <c r="N59" i="45" s="1"/>
  <c r="N66" i="45" s="1"/>
  <c r="Q120" i="45"/>
  <c r="Q119" i="45" s="1"/>
  <c r="Q138" i="45"/>
  <c r="Q145" i="45" s="1"/>
  <c r="G120" i="45"/>
  <c r="G119" i="45" s="1"/>
  <c r="G138" i="45"/>
  <c r="G145" i="45" s="1"/>
  <c r="H24" i="45"/>
  <c r="H59" i="45" s="1"/>
  <c r="H66" i="45" s="1"/>
  <c r="AD39" i="45"/>
  <c r="AD40" i="45" s="1"/>
  <c r="AD42" i="45" s="1"/>
  <c r="AD41" i="45" s="1"/>
  <c r="AJ102" i="45"/>
  <c r="O24" i="45"/>
  <c r="O59" i="45" s="1"/>
  <c r="O66" i="45" s="1"/>
  <c r="Q25" i="45"/>
  <c r="Q39" i="45"/>
  <c r="Q40" i="45" s="1"/>
  <c r="Q42" i="45" s="1"/>
  <c r="Q41" i="45" s="1"/>
  <c r="AA120" i="45"/>
  <c r="AA119" i="45" s="1"/>
  <c r="AA138" i="45"/>
  <c r="AA145" i="45" s="1"/>
  <c r="AJ24" i="45"/>
  <c r="AJ59" i="45" s="1"/>
  <c r="AJ66" i="45" s="1"/>
  <c r="AJ138" i="45"/>
  <c r="AJ145" i="45" s="1"/>
  <c r="AJ120" i="45"/>
  <c r="AJ119" i="45" s="1"/>
  <c r="AC24" i="45"/>
  <c r="AC59" i="45" s="1"/>
  <c r="AC66" i="45" s="1"/>
  <c r="AB102" i="45"/>
  <c r="P120" i="45"/>
  <c r="P119" i="45" s="1"/>
  <c r="P102" i="45"/>
  <c r="P138" i="45"/>
  <c r="P145" i="45" s="1"/>
  <c r="AG120" i="45"/>
  <c r="AG119" i="45" s="1"/>
  <c r="AG138" i="45"/>
  <c r="AG145" i="45" s="1"/>
  <c r="W102" i="45"/>
  <c r="AB120" i="45"/>
  <c r="AB119" i="45" s="1"/>
  <c r="AB138" i="45"/>
  <c r="AB145" i="45" s="1"/>
  <c r="AI24" i="45"/>
  <c r="AI59" i="45" s="1"/>
  <c r="AI66" i="45" s="1"/>
  <c r="U24" i="45"/>
  <c r="U59" i="45" s="1"/>
  <c r="U66" i="45" s="1"/>
  <c r="H120" i="45"/>
  <c r="H119" i="45" s="1"/>
  <c r="H138" i="45"/>
  <c r="H145" i="45" s="1"/>
  <c r="W138" i="45"/>
  <c r="W145" i="45" s="1"/>
  <c r="W120" i="45"/>
  <c r="W119" i="45" s="1"/>
  <c r="P24" i="45"/>
  <c r="P59" i="45" s="1"/>
  <c r="P66" i="45" s="1"/>
  <c r="H102" i="45"/>
  <c r="AC116" i="45"/>
  <c r="AC101" i="45" s="1"/>
  <c r="AC117" i="45" s="1"/>
  <c r="AC118" i="45" s="1"/>
  <c r="G102" i="45"/>
  <c r="X24" i="45"/>
  <c r="X59" i="45" s="1"/>
  <c r="X66" i="45" s="1"/>
  <c r="W24" i="45"/>
  <c r="W59" i="45" s="1"/>
  <c r="W66" i="45" s="1"/>
  <c r="T120" i="45"/>
  <c r="T119" i="45" s="1"/>
  <c r="T138" i="45"/>
  <c r="T145" i="45" s="1"/>
  <c r="T24" i="45"/>
  <c r="T59" i="45" s="1"/>
  <c r="T66" i="45" s="1"/>
  <c r="S24" i="44"/>
  <c r="S59" i="44" s="1"/>
  <c r="S66" i="44" s="1"/>
  <c r="G24" i="44"/>
  <c r="G59" i="44" s="1"/>
  <c r="G66" i="44" s="1"/>
  <c r="AJ102" i="44"/>
  <c r="H24" i="44"/>
  <c r="H59" i="44" s="1"/>
  <c r="H66" i="44" s="1"/>
  <c r="L24" i="44"/>
  <c r="L59" i="44" s="1"/>
  <c r="L66" i="44" s="1"/>
  <c r="R102" i="44"/>
  <c r="AB102" i="44"/>
  <c r="Q102" i="44"/>
  <c r="W102" i="44"/>
  <c r="V102" i="44"/>
  <c r="X24" i="44"/>
  <c r="X59" i="44" s="1"/>
  <c r="X66" i="44" s="1"/>
  <c r="K24" i="44"/>
  <c r="K59" i="44" s="1"/>
  <c r="K66" i="44" s="1"/>
  <c r="AI24" i="44"/>
  <c r="AI59" i="44" s="1"/>
  <c r="AI66" i="44" s="1"/>
  <c r="J24" i="44"/>
  <c r="J59" i="44" s="1"/>
  <c r="J66" i="44" s="1"/>
  <c r="R24" i="44"/>
  <c r="R59" i="44" s="1"/>
  <c r="R66" i="44" s="1"/>
  <c r="I24" i="44"/>
  <c r="I59" i="44" s="1"/>
  <c r="I66" i="44" s="1"/>
  <c r="Y24" i="44"/>
  <c r="Y59" i="44" s="1"/>
  <c r="Y66" i="44" s="1"/>
  <c r="AB24" i="44"/>
  <c r="AB59" i="44" s="1"/>
  <c r="AB66" i="44" s="1"/>
  <c r="M24" i="44"/>
  <c r="M59" i="44" s="1"/>
  <c r="M66" i="44" s="1"/>
  <c r="O24" i="44"/>
  <c r="O59" i="44" s="1"/>
  <c r="O66" i="44" s="1"/>
  <c r="Z24" i="44"/>
  <c r="Z59" i="44" s="1"/>
  <c r="Z66" i="44" s="1"/>
  <c r="T24" i="44"/>
  <c r="T59" i="44" s="1"/>
  <c r="T66" i="44" s="1"/>
  <c r="AC120" i="44"/>
  <c r="AC119" i="44" s="1"/>
  <c r="AC102" i="44"/>
  <c r="AC138" i="44"/>
  <c r="AC145" i="44" s="1"/>
  <c r="R120" i="44"/>
  <c r="R119" i="44" s="1"/>
  <c r="R138" i="44"/>
  <c r="R145" i="44" s="1"/>
  <c r="AA102" i="44"/>
  <c r="W138" i="44"/>
  <c r="W145" i="44" s="1"/>
  <c r="W120" i="44"/>
  <c r="W119" i="44" s="1"/>
  <c r="AG120" i="44"/>
  <c r="AG119" i="44" s="1"/>
  <c r="AG138" i="44"/>
  <c r="AG145" i="44" s="1"/>
  <c r="H120" i="44"/>
  <c r="H119" i="44" s="1"/>
  <c r="H138" i="44"/>
  <c r="H145" i="44" s="1"/>
  <c r="AA120" i="44"/>
  <c r="AA119" i="44" s="1"/>
  <c r="AA138" i="44"/>
  <c r="AA145" i="44" s="1"/>
  <c r="AG102" i="44"/>
  <c r="H102" i="44"/>
  <c r="U24" i="44"/>
  <c r="U59" i="44" s="1"/>
  <c r="U66" i="44" s="1"/>
  <c r="V39" i="44"/>
  <c r="V40" i="44" s="1"/>
  <c r="V42" i="44" s="1"/>
  <c r="V41" i="44" s="1"/>
  <c r="G120" i="44"/>
  <c r="G119" i="44" s="1"/>
  <c r="G138" i="44"/>
  <c r="G145" i="44" s="1"/>
  <c r="Q120" i="44"/>
  <c r="Q119" i="44" s="1"/>
  <c r="Q138" i="44"/>
  <c r="Q145" i="44" s="1"/>
  <c r="V138" i="44"/>
  <c r="V145" i="44" s="1"/>
  <c r="V120" i="44"/>
  <c r="V119" i="44" s="1"/>
  <c r="G102" i="44"/>
  <c r="T120" i="44"/>
  <c r="T119" i="44" s="1"/>
  <c r="T138" i="44"/>
  <c r="T145" i="44" s="1"/>
  <c r="AJ138" i="44"/>
  <c r="AJ145" i="44" s="1"/>
  <c r="AJ120" i="44"/>
  <c r="AJ119" i="44" s="1"/>
  <c r="T102" i="44"/>
  <c r="AG24" i="44"/>
  <c r="AG59" i="44" s="1"/>
  <c r="AG66" i="44" s="1"/>
  <c r="AD117" i="44"/>
  <c r="AD118" i="44" s="1"/>
  <c r="W24" i="44"/>
  <c r="W59" i="44" s="1"/>
  <c r="W66" i="44" s="1"/>
  <c r="N24" i="44"/>
  <c r="N59" i="44" s="1"/>
  <c r="N66" i="44" s="1"/>
  <c r="AD39" i="44"/>
  <c r="AD40" i="44" s="1"/>
  <c r="AD42" i="44" s="1"/>
  <c r="AD41" i="44" s="1"/>
  <c r="P24" i="44"/>
  <c r="P59" i="44" s="1"/>
  <c r="P66" i="44" s="1"/>
  <c r="AC39" i="44"/>
  <c r="AC40" i="44" s="1"/>
  <c r="AC42" i="44" s="1"/>
  <c r="AC41" i="44" s="1"/>
  <c r="AB120" i="44"/>
  <c r="AB119" i="44" s="1"/>
  <c r="AB138" i="44"/>
  <c r="AB145" i="44" s="1"/>
  <c r="S120" i="44"/>
  <c r="S119" i="44" s="1"/>
  <c r="S138" i="44"/>
  <c r="S145" i="44" s="1"/>
  <c r="Q39" i="44"/>
  <c r="Q40" i="44" s="1"/>
  <c r="Q42" i="44" s="1"/>
  <c r="Q41" i="44" s="1"/>
  <c r="Q25" i="44"/>
  <c r="AA24" i="44"/>
  <c r="AA59" i="44" s="1"/>
  <c r="AA66" i="44" s="1"/>
  <c r="S102" i="44"/>
  <c r="P120" i="44"/>
  <c r="P119" i="44" s="1"/>
  <c r="P102" i="44"/>
  <c r="P138" i="44"/>
  <c r="P145" i="44" s="1"/>
  <c r="V24" i="43"/>
  <c r="V59" i="43" s="1"/>
  <c r="V66" i="43" s="1"/>
  <c r="W102" i="43"/>
  <c r="T24" i="43"/>
  <c r="T59" i="43" s="1"/>
  <c r="T66" i="43" s="1"/>
  <c r="R24" i="43"/>
  <c r="R59" i="43" s="1"/>
  <c r="R66" i="43" s="1"/>
  <c r="L24" i="43"/>
  <c r="L59" i="43" s="1"/>
  <c r="L66" i="43" s="1"/>
  <c r="AI24" i="43"/>
  <c r="AI59" i="43" s="1"/>
  <c r="AI66" i="43" s="1"/>
  <c r="S102" i="43"/>
  <c r="G102" i="43"/>
  <c r="T102" i="43"/>
  <c r="AJ24" i="43"/>
  <c r="AJ59" i="43" s="1"/>
  <c r="AJ66" i="43" s="1"/>
  <c r="H24" i="43"/>
  <c r="H59" i="43" s="1"/>
  <c r="H66" i="43" s="1"/>
  <c r="U24" i="43"/>
  <c r="U59" i="43" s="1"/>
  <c r="U66" i="43" s="1"/>
  <c r="G24" i="43"/>
  <c r="G59" i="43" s="1"/>
  <c r="G66" i="43" s="1"/>
  <c r="N24" i="43"/>
  <c r="N59" i="43" s="1"/>
  <c r="N66" i="43" s="1"/>
  <c r="Z24" i="43"/>
  <c r="Z59" i="43" s="1"/>
  <c r="Z66" i="43" s="1"/>
  <c r="H120" i="43"/>
  <c r="H119" i="43" s="1"/>
  <c r="H138" i="43"/>
  <c r="H145" i="43" s="1"/>
  <c r="Q138" i="43"/>
  <c r="Q145" i="43" s="1"/>
  <c r="Q120" i="43"/>
  <c r="Q119" i="43" s="1"/>
  <c r="J24" i="43"/>
  <c r="J59" i="43" s="1"/>
  <c r="J66" i="43" s="1"/>
  <c r="O24" i="43"/>
  <c r="O59" i="43" s="1"/>
  <c r="O66" i="43" s="1"/>
  <c r="T120" i="43"/>
  <c r="T119" i="43" s="1"/>
  <c r="T138" i="43"/>
  <c r="T145" i="43" s="1"/>
  <c r="U138" i="43"/>
  <c r="U145" i="43" s="1"/>
  <c r="U102" i="43"/>
  <c r="U120" i="43"/>
  <c r="U119" i="43" s="1"/>
  <c r="AG24" i="43"/>
  <c r="AG59" i="43" s="1"/>
  <c r="AG66" i="43" s="1"/>
  <c r="I24" i="43"/>
  <c r="I59" i="43" s="1"/>
  <c r="I66" i="43" s="1"/>
  <c r="G120" i="43"/>
  <c r="G119" i="43" s="1"/>
  <c r="G138" i="43"/>
  <c r="G145" i="43" s="1"/>
  <c r="AD117" i="43"/>
  <c r="AD118" i="43" s="1"/>
  <c r="S24" i="43"/>
  <c r="S59" i="43" s="1"/>
  <c r="S66" i="43" s="1"/>
  <c r="M24" i="43"/>
  <c r="M59" i="43" s="1"/>
  <c r="M66" i="43" s="1"/>
  <c r="AA120" i="43"/>
  <c r="AA119" i="43" s="1"/>
  <c r="AA138" i="43"/>
  <c r="AA145" i="43" s="1"/>
  <c r="AG120" i="43"/>
  <c r="AG119" i="43" s="1"/>
  <c r="AG138" i="43"/>
  <c r="AG145" i="43" s="1"/>
  <c r="AD39" i="43"/>
  <c r="AD40" i="43" s="1"/>
  <c r="AD42" i="43" s="1"/>
  <c r="AD41" i="43" s="1"/>
  <c r="AA102" i="43"/>
  <c r="X24" i="43"/>
  <c r="X59" i="43" s="1"/>
  <c r="X66" i="43" s="1"/>
  <c r="Q39" i="43"/>
  <c r="Q40" i="43" s="1"/>
  <c r="Q42" i="43" s="1"/>
  <c r="Q41" i="43" s="1"/>
  <c r="W138" i="43"/>
  <c r="W145" i="43" s="1"/>
  <c r="W120" i="43"/>
  <c r="W119" i="43" s="1"/>
  <c r="AB24" i="43"/>
  <c r="AB59" i="43" s="1"/>
  <c r="AB66" i="43" s="1"/>
  <c r="K24" i="43"/>
  <c r="K59" i="43" s="1"/>
  <c r="K66" i="43" s="1"/>
  <c r="AA24" i="43"/>
  <c r="AA59" i="43" s="1"/>
  <c r="AA66" i="43" s="1"/>
  <c r="AB138" i="43"/>
  <c r="AB145" i="43" s="1"/>
  <c r="AB120" i="43"/>
  <c r="AB119" i="43" s="1"/>
  <c r="S120" i="43"/>
  <c r="S119" i="43" s="1"/>
  <c r="S138" i="43"/>
  <c r="S145" i="43" s="1"/>
  <c r="R138" i="43"/>
  <c r="R145" i="43" s="1"/>
  <c r="R120" i="43"/>
  <c r="R119" i="43" s="1"/>
  <c r="V102" i="43"/>
  <c r="AJ102" i="43"/>
  <c r="P24" i="43"/>
  <c r="P59" i="43" s="1"/>
  <c r="P66" i="43" s="1"/>
  <c r="R102" i="43"/>
  <c r="V138" i="43"/>
  <c r="V145" i="43" s="1"/>
  <c r="V120" i="43"/>
  <c r="V119" i="43" s="1"/>
  <c r="AJ138" i="43"/>
  <c r="AJ145" i="43" s="1"/>
  <c r="AJ120" i="43"/>
  <c r="AJ119" i="43" s="1"/>
  <c r="Y24" i="43"/>
  <c r="Y59" i="43" s="1"/>
  <c r="Y66" i="43" s="1"/>
  <c r="AC24" i="43"/>
  <c r="AC59" i="43" s="1"/>
  <c r="AC66" i="43" s="1"/>
  <c r="H102" i="43"/>
  <c r="Q102" i="43"/>
  <c r="AD138" i="46" l="1"/>
  <c r="AD145" i="46" s="1"/>
  <c r="AD102" i="46"/>
  <c r="AD24" i="45"/>
  <c r="AD59" i="45" s="1"/>
  <c r="AD66" i="45" s="1"/>
  <c r="AD24" i="46"/>
  <c r="AD59" i="46" s="1"/>
  <c r="AD66" i="46" s="1"/>
  <c r="Q24" i="46"/>
  <c r="Q59" i="46" s="1"/>
  <c r="Q66" i="46" s="1"/>
  <c r="AC120" i="45"/>
  <c r="AC119" i="45" s="1"/>
  <c r="AC102" i="45"/>
  <c r="AC138" i="45"/>
  <c r="AC145" i="45" s="1"/>
  <c r="AD120" i="45"/>
  <c r="AD119" i="45" s="1"/>
  <c r="AD102" i="45"/>
  <c r="AD138" i="45"/>
  <c r="AD145" i="45" s="1"/>
  <c r="Q24" i="45"/>
  <c r="Q59" i="45" s="1"/>
  <c r="Q66" i="45" s="1"/>
  <c r="V24" i="44"/>
  <c r="V59" i="44" s="1"/>
  <c r="V66" i="44" s="1"/>
  <c r="AD24" i="44"/>
  <c r="AD59" i="44" s="1"/>
  <c r="AD66" i="44" s="1"/>
  <c r="AC24" i="44"/>
  <c r="AC59" i="44" s="1"/>
  <c r="AC66" i="44" s="1"/>
  <c r="Q24" i="44"/>
  <c r="Q59" i="44" s="1"/>
  <c r="Q66" i="44" s="1"/>
  <c r="AD120" i="44"/>
  <c r="AD119" i="44" s="1"/>
  <c r="AD102" i="44"/>
  <c r="AD138" i="44"/>
  <c r="AD145" i="44" s="1"/>
  <c r="AD24" i="43"/>
  <c r="AD59" i="43" s="1"/>
  <c r="AD66" i="43" s="1"/>
  <c r="Q24" i="43"/>
  <c r="Q59" i="43" s="1"/>
  <c r="Q66" i="43" s="1"/>
  <c r="AD102" i="43"/>
  <c r="AD138" i="43"/>
  <c r="AD145" i="43" s="1"/>
  <c r="AD120" i="43"/>
  <c r="AD119" i="43" s="1"/>
  <c r="AD137" i="13" l="1"/>
  <c r="AD144" i="13" s="1"/>
  <c r="AD136" i="13"/>
  <c r="AD128" i="13"/>
  <c r="AD130" i="13" s="1"/>
  <c r="AD126" i="13"/>
  <c r="AD124" i="13"/>
  <c r="AD110" i="13"/>
  <c r="AD109" i="13"/>
  <c r="AD108" i="13"/>
  <c r="AD106" i="13"/>
  <c r="AD105" i="13"/>
  <c r="AD104" i="13"/>
  <c r="AD97" i="13"/>
  <c r="AD140" i="13" s="1"/>
  <c r="AD96" i="13"/>
  <c r="AD81" i="13"/>
  <c r="AD139" i="13" s="1"/>
  <c r="AD3" i="13"/>
  <c r="AD60" i="13" s="1"/>
  <c r="AD18" i="13"/>
  <c r="AD19" i="13"/>
  <c r="AD61" i="13" s="1"/>
  <c r="AD26" i="13"/>
  <c r="AD27" i="13"/>
  <c r="AD21" i="13" s="1"/>
  <c r="AD28" i="13"/>
  <c r="AD29" i="13"/>
  <c r="AD30" i="13"/>
  <c r="AD31" i="13"/>
  <c r="AD32" i="13"/>
  <c r="AD33" i="13"/>
  <c r="AD34" i="13" s="1"/>
  <c r="AD35" i="13" s="1"/>
  <c r="AD36" i="13"/>
  <c r="AD37" i="13" s="1"/>
  <c r="AD46" i="13"/>
  <c r="AD53" i="13" s="1"/>
  <c r="AD47" i="13"/>
  <c r="AD48" i="13"/>
  <c r="AD50" i="13" s="1"/>
  <c r="AD52" i="13" s="1"/>
  <c r="AD49" i="13"/>
  <c r="AD51" i="13" s="1"/>
  <c r="AD57" i="13"/>
  <c r="AD58" i="13"/>
  <c r="AD65" i="13" s="1"/>
  <c r="Q26" i="13"/>
  <c r="O137" i="13"/>
  <c r="O144" i="13" s="1"/>
  <c r="O136" i="13"/>
  <c r="O128" i="13"/>
  <c r="O127" i="13"/>
  <c r="O126" i="13"/>
  <c r="O125" i="13"/>
  <c r="O132" i="13" s="1"/>
  <c r="O124" i="13"/>
  <c r="O110" i="13"/>
  <c r="O108" i="13"/>
  <c r="O107" i="13"/>
  <c r="O106" i="13"/>
  <c r="O105" i="13"/>
  <c r="O114" i="13" s="1"/>
  <c r="O115" i="13" s="1"/>
  <c r="O104" i="13"/>
  <c r="O97" i="13"/>
  <c r="O140" i="13" s="1"/>
  <c r="O96" i="13"/>
  <c r="O81" i="13"/>
  <c r="O139" i="13" s="1"/>
  <c r="O58" i="13"/>
  <c r="O65" i="13" s="1"/>
  <c r="O57" i="13"/>
  <c r="O49" i="13"/>
  <c r="O48" i="13"/>
  <c r="O47" i="13"/>
  <c r="O46" i="13"/>
  <c r="O53" i="13" s="1"/>
  <c r="O32" i="13"/>
  <c r="O30" i="13"/>
  <c r="O29" i="13"/>
  <c r="O28" i="13"/>
  <c r="O27" i="13"/>
  <c r="O36" i="13" s="1"/>
  <c r="O37" i="13" s="1"/>
  <c r="O26" i="13"/>
  <c r="O19" i="13"/>
  <c r="O61" i="13" s="1"/>
  <c r="O18" i="13"/>
  <c r="O3" i="13"/>
  <c r="O60" i="13" s="1"/>
  <c r="AD107" i="13" l="1"/>
  <c r="AD127" i="13"/>
  <c r="AD129" i="13" s="1"/>
  <c r="AD131" i="13" s="1"/>
  <c r="AD111" i="13"/>
  <c r="AD112" i="13" s="1"/>
  <c r="AD113" i="13" s="1"/>
  <c r="AD143" i="13"/>
  <c r="AD64" i="13"/>
  <c r="AD54" i="13"/>
  <c r="AD63" i="13" s="1"/>
  <c r="AD62" i="13"/>
  <c r="AD38" i="13"/>
  <c r="AD23" i="13" s="1"/>
  <c r="AD45" i="13"/>
  <c r="O51" i="13"/>
  <c r="O99" i="13"/>
  <c r="O130" i="13"/>
  <c r="O50" i="13"/>
  <c r="O45" i="13"/>
  <c r="O21" i="13"/>
  <c r="O64" i="13"/>
  <c r="O129" i="13"/>
  <c r="O143" i="13"/>
  <c r="K137" i="13"/>
  <c r="K143" i="13" s="1"/>
  <c r="K136" i="13"/>
  <c r="K128" i="13"/>
  <c r="K130" i="13" s="1"/>
  <c r="K127" i="13"/>
  <c r="K126" i="13"/>
  <c r="K125" i="13"/>
  <c r="K132" i="13" s="1"/>
  <c r="K124" i="13"/>
  <c r="K110" i="13"/>
  <c r="K108" i="13"/>
  <c r="K107" i="13"/>
  <c r="K106" i="13"/>
  <c r="K105" i="13"/>
  <c r="K114" i="13" s="1"/>
  <c r="K104" i="13"/>
  <c r="K97" i="13"/>
  <c r="K140" i="13" s="1"/>
  <c r="K96" i="13"/>
  <c r="K81" i="13"/>
  <c r="K139" i="13" s="1"/>
  <c r="K58" i="13"/>
  <c r="K64" i="13" s="1"/>
  <c r="K57" i="13"/>
  <c r="K49" i="13"/>
  <c r="K48" i="13"/>
  <c r="K47" i="13"/>
  <c r="K46" i="13"/>
  <c r="K53" i="13" s="1"/>
  <c r="K32" i="13"/>
  <c r="K30" i="13"/>
  <c r="K29" i="13"/>
  <c r="K28" i="13"/>
  <c r="K27" i="13"/>
  <c r="K21" i="13" s="1"/>
  <c r="K26" i="13"/>
  <c r="K19" i="13"/>
  <c r="K61" i="13" s="1"/>
  <c r="K18" i="13"/>
  <c r="K3" i="13"/>
  <c r="K60" i="13" s="1"/>
  <c r="AD141" i="13" l="1"/>
  <c r="AD114" i="13"/>
  <c r="AD125" i="13"/>
  <c r="AD132" i="13" s="1"/>
  <c r="AD133" i="13" s="1"/>
  <c r="AD142" i="13" s="1"/>
  <c r="AD39" i="13"/>
  <c r="AD40" i="13" s="1"/>
  <c r="AD42" i="13" s="1"/>
  <c r="AD41" i="13" s="1"/>
  <c r="O131" i="13"/>
  <c r="O141" i="13" s="1"/>
  <c r="O52" i="13"/>
  <c r="O54" i="13" s="1"/>
  <c r="O63" i="13" s="1"/>
  <c r="K51" i="13"/>
  <c r="K129" i="13"/>
  <c r="K131" i="13" s="1"/>
  <c r="K36" i="13"/>
  <c r="K37" i="13" s="1"/>
  <c r="K45" i="13"/>
  <c r="K65" i="13"/>
  <c r="K115" i="13"/>
  <c r="K99" i="13"/>
  <c r="K144" i="13"/>
  <c r="K50" i="13"/>
  <c r="E104" i="13"/>
  <c r="F104" i="13"/>
  <c r="G104" i="13"/>
  <c r="H104" i="13"/>
  <c r="AD115" i="13" l="1"/>
  <c r="AD99" i="13"/>
  <c r="AD24" i="13"/>
  <c r="AD59" i="13" s="1"/>
  <c r="AD66" i="13" s="1"/>
  <c r="O133" i="13"/>
  <c r="O142" i="13" s="1"/>
  <c r="O62" i="13"/>
  <c r="K52" i="13"/>
  <c r="K62" i="13" s="1"/>
  <c r="K133" i="13"/>
  <c r="K142" i="13" s="1"/>
  <c r="K141" i="13"/>
  <c r="B92" i="13"/>
  <c r="B93" i="13"/>
  <c r="B91" i="13"/>
  <c r="H108" i="13"/>
  <c r="G108" i="13"/>
  <c r="F108" i="13"/>
  <c r="F30" i="13"/>
  <c r="E108" i="13"/>
  <c r="E30" i="13"/>
  <c r="H110" i="13"/>
  <c r="G110" i="13"/>
  <c r="F110" i="13"/>
  <c r="E110" i="13"/>
  <c r="H107" i="13"/>
  <c r="G107" i="13"/>
  <c r="F107" i="13"/>
  <c r="E107" i="13"/>
  <c r="H106" i="13"/>
  <c r="G106" i="13"/>
  <c r="F106" i="13"/>
  <c r="E106" i="13"/>
  <c r="H105" i="13"/>
  <c r="H114" i="13" s="1"/>
  <c r="H115" i="13" s="1"/>
  <c r="G105" i="13"/>
  <c r="G114" i="13" s="1"/>
  <c r="G115" i="13" s="1"/>
  <c r="F105" i="13"/>
  <c r="F114" i="13" s="1"/>
  <c r="E105" i="13"/>
  <c r="E114" i="13" s="1"/>
  <c r="H97" i="13"/>
  <c r="G97" i="13"/>
  <c r="F97" i="13"/>
  <c r="E97" i="13"/>
  <c r="H96" i="13"/>
  <c r="G96" i="13"/>
  <c r="F96" i="13"/>
  <c r="E96" i="13"/>
  <c r="H81" i="13"/>
  <c r="G81" i="13"/>
  <c r="F81" i="13"/>
  <c r="E81" i="13"/>
  <c r="AD116" i="13" l="1"/>
  <c r="AD101" i="13" s="1"/>
  <c r="AD117" i="13" s="1"/>
  <c r="AD118" i="13" s="1"/>
  <c r="K54" i="13"/>
  <c r="K63" i="13" s="1"/>
  <c r="O109" i="13"/>
  <c r="O111" i="13" s="1"/>
  <c r="O112" i="13" s="1"/>
  <c r="O113" i="13" s="1"/>
  <c r="O116" i="13" s="1"/>
  <c r="O101" i="13" s="1"/>
  <c r="O117" i="13" s="1"/>
  <c r="O118" i="13" s="1"/>
  <c r="O102" i="13" s="1"/>
  <c r="G109" i="13"/>
  <c r="K109" i="13"/>
  <c r="K111" i="13" s="1"/>
  <c r="K112" i="13" s="1"/>
  <c r="K113" i="13" s="1"/>
  <c r="E109" i="13"/>
  <c r="P109" i="13"/>
  <c r="AB109" i="13"/>
  <c r="Q109" i="13"/>
  <c r="R109" i="13"/>
  <c r="AI109" i="13"/>
  <c r="S109" i="13"/>
  <c r="T109" i="13"/>
  <c r="L109" i="13"/>
  <c r="V109" i="13"/>
  <c r="M109" i="13"/>
  <c r="W109" i="13"/>
  <c r="N109" i="13"/>
  <c r="X109" i="13"/>
  <c r="Y109" i="13"/>
  <c r="Z109" i="13"/>
  <c r="AA109" i="13"/>
  <c r="AC109" i="13"/>
  <c r="I109" i="13"/>
  <c r="J109" i="13"/>
  <c r="U109" i="13"/>
  <c r="H109" i="13"/>
  <c r="F109" i="13"/>
  <c r="E99" i="13"/>
  <c r="E115" i="13"/>
  <c r="F115" i="13"/>
  <c r="F99" i="13"/>
  <c r="G99" i="13"/>
  <c r="H99" i="13"/>
  <c r="AD102" i="13" l="1"/>
  <c r="AD120" i="13"/>
  <c r="AD119" i="13" s="1"/>
  <c r="AD138" i="13"/>
  <c r="AD145" i="13" s="1"/>
  <c r="O120" i="13"/>
  <c r="O119" i="13" s="1"/>
  <c r="O138" i="13"/>
  <c r="O145" i="13" s="1"/>
  <c r="K116" i="13"/>
  <c r="K101" i="13" s="1"/>
  <c r="K117" i="13" s="1"/>
  <c r="K118" i="13" s="1"/>
  <c r="AF18" i="13"/>
  <c r="AG18" i="13"/>
  <c r="AJ18" i="13"/>
  <c r="AK18" i="13"/>
  <c r="AF19" i="13"/>
  <c r="AF61" i="13" s="1"/>
  <c r="AG19" i="13"/>
  <c r="AG61" i="13" s="1"/>
  <c r="AJ19" i="13"/>
  <c r="AJ61" i="13" s="1"/>
  <c r="AK19" i="13"/>
  <c r="AK61" i="13" s="1"/>
  <c r="AF3" i="13"/>
  <c r="AF60" i="13" s="1"/>
  <c r="AG3" i="13"/>
  <c r="AG60" i="13" s="1"/>
  <c r="AJ3" i="13"/>
  <c r="AJ60" i="13" s="1"/>
  <c r="AK3" i="13"/>
  <c r="AK60" i="13" s="1"/>
  <c r="U96" i="13"/>
  <c r="V96" i="13"/>
  <c r="W96" i="13"/>
  <c r="X96" i="13"/>
  <c r="Y96" i="13"/>
  <c r="Z96" i="13"/>
  <c r="AA96" i="13"/>
  <c r="AB96" i="13"/>
  <c r="AC96" i="13"/>
  <c r="AI96" i="13"/>
  <c r="AF96" i="13"/>
  <c r="AG96" i="13"/>
  <c r="AJ96" i="13"/>
  <c r="AK96" i="13"/>
  <c r="U97" i="13"/>
  <c r="U140" i="13" s="1"/>
  <c r="V97" i="13"/>
  <c r="V140" i="13" s="1"/>
  <c r="W97" i="13"/>
  <c r="W140" i="13" s="1"/>
  <c r="X97" i="13"/>
  <c r="X140" i="13" s="1"/>
  <c r="Y97" i="13"/>
  <c r="Y140" i="13" s="1"/>
  <c r="Z97" i="13"/>
  <c r="Z140" i="13" s="1"/>
  <c r="AA97" i="13"/>
  <c r="AA140" i="13" s="1"/>
  <c r="AB97" i="13"/>
  <c r="AB140" i="13" s="1"/>
  <c r="AC97" i="13"/>
  <c r="AC140" i="13" s="1"/>
  <c r="AI97" i="13"/>
  <c r="AI140" i="13" s="1"/>
  <c r="AF97" i="13"/>
  <c r="AF140" i="13" s="1"/>
  <c r="AG97" i="13"/>
  <c r="AG140" i="13" s="1"/>
  <c r="AJ97" i="13"/>
  <c r="AJ140" i="13" s="1"/>
  <c r="AK97" i="13"/>
  <c r="AK140" i="13" s="1"/>
  <c r="J96" i="13"/>
  <c r="L96" i="13"/>
  <c r="M96" i="13"/>
  <c r="N96" i="13"/>
  <c r="P96" i="13"/>
  <c r="Q96" i="13"/>
  <c r="R96" i="13"/>
  <c r="S96" i="13"/>
  <c r="T96" i="13"/>
  <c r="J97" i="13"/>
  <c r="J140" i="13" s="1"/>
  <c r="L97" i="13"/>
  <c r="L140" i="13" s="1"/>
  <c r="M97" i="13"/>
  <c r="M140" i="13" s="1"/>
  <c r="N97" i="13"/>
  <c r="N140" i="13" s="1"/>
  <c r="P97" i="13"/>
  <c r="P140" i="13" s="1"/>
  <c r="Q97" i="13"/>
  <c r="Q140" i="13" s="1"/>
  <c r="R97" i="13"/>
  <c r="R140" i="13" s="1"/>
  <c r="S97" i="13"/>
  <c r="S140" i="13" s="1"/>
  <c r="T97" i="13"/>
  <c r="T140" i="13" s="1"/>
  <c r="I96" i="13"/>
  <c r="E140" i="13"/>
  <c r="F140" i="13"/>
  <c r="G140" i="13"/>
  <c r="H140" i="13"/>
  <c r="I97" i="13"/>
  <c r="I140" i="13" s="1"/>
  <c r="J81" i="13"/>
  <c r="J139" i="13" s="1"/>
  <c r="L81" i="13"/>
  <c r="L139" i="13" s="1"/>
  <c r="M81" i="13"/>
  <c r="N81" i="13"/>
  <c r="N139" i="13" s="1"/>
  <c r="P81" i="13"/>
  <c r="Q81" i="13"/>
  <c r="Q139" i="13" s="1"/>
  <c r="R81" i="13"/>
  <c r="S81" i="13"/>
  <c r="S139" i="13" s="1"/>
  <c r="T81" i="13"/>
  <c r="T139" i="13" s="1"/>
  <c r="U81" i="13"/>
  <c r="U139" i="13" s="1"/>
  <c r="V81" i="13"/>
  <c r="V139" i="13" s="1"/>
  <c r="W81" i="13"/>
  <c r="W139" i="13" s="1"/>
  <c r="X81" i="13"/>
  <c r="X139" i="13" s="1"/>
  <c r="Y81" i="13"/>
  <c r="Z81" i="13"/>
  <c r="AA81" i="13"/>
  <c r="AB81" i="13"/>
  <c r="AC81" i="13"/>
  <c r="AC139" i="13" s="1"/>
  <c r="AI81" i="13"/>
  <c r="AI139" i="13" s="1"/>
  <c r="AF81" i="13"/>
  <c r="AG81" i="13"/>
  <c r="AG139" i="13" s="1"/>
  <c r="AJ81" i="13"/>
  <c r="AJ139" i="13" s="1"/>
  <c r="AK81" i="13"/>
  <c r="I81" i="13"/>
  <c r="I139" i="13" s="1"/>
  <c r="I3" i="13"/>
  <c r="J136" i="13"/>
  <c r="L136" i="13"/>
  <c r="M136" i="13"/>
  <c r="N136" i="13"/>
  <c r="P136" i="13"/>
  <c r="Q136" i="13"/>
  <c r="R136" i="13"/>
  <c r="S136" i="13"/>
  <c r="T136" i="13"/>
  <c r="U136" i="13"/>
  <c r="V136" i="13"/>
  <c r="W136" i="13"/>
  <c r="X136" i="13"/>
  <c r="Y136" i="13"/>
  <c r="Z136" i="13"/>
  <c r="AA136" i="13"/>
  <c r="AB136" i="13"/>
  <c r="AC136" i="13"/>
  <c r="AI136" i="13"/>
  <c r="AF136" i="13"/>
  <c r="AG136" i="13"/>
  <c r="AJ136" i="13"/>
  <c r="AK136" i="13"/>
  <c r="J137" i="13"/>
  <c r="J143" i="13" s="1"/>
  <c r="L137" i="13"/>
  <c r="L143" i="13" s="1"/>
  <c r="M137" i="13"/>
  <c r="M143" i="13" s="1"/>
  <c r="N137" i="13"/>
  <c r="N143" i="13" s="1"/>
  <c r="P137" i="13"/>
  <c r="P144" i="13" s="1"/>
  <c r="Q137" i="13"/>
  <c r="Q144" i="13" s="1"/>
  <c r="R137" i="13"/>
  <c r="R143" i="13" s="1"/>
  <c r="S137" i="13"/>
  <c r="S143" i="13" s="1"/>
  <c r="T137" i="13"/>
  <c r="T144" i="13" s="1"/>
  <c r="U137" i="13"/>
  <c r="U144" i="13" s="1"/>
  <c r="V137" i="13"/>
  <c r="V144" i="13" s="1"/>
  <c r="W137" i="13"/>
  <c r="W144" i="13" s="1"/>
  <c r="X137" i="13"/>
  <c r="X143" i="13" s="1"/>
  <c r="Y137" i="13"/>
  <c r="Y143" i="13" s="1"/>
  <c r="Z137" i="13"/>
  <c r="Z143" i="13" s="1"/>
  <c r="AA137" i="13"/>
  <c r="AA144" i="13" s="1"/>
  <c r="AB137" i="13"/>
  <c r="AB143" i="13" s="1"/>
  <c r="AC137" i="13"/>
  <c r="AC144" i="13" s="1"/>
  <c r="AI137" i="13"/>
  <c r="AI144" i="13" s="1"/>
  <c r="AF137" i="13"/>
  <c r="AF144" i="13" s="1"/>
  <c r="AG137" i="13"/>
  <c r="AG144" i="13" s="1"/>
  <c r="AJ137" i="13"/>
  <c r="AJ143" i="13" s="1"/>
  <c r="AK137" i="13"/>
  <c r="AK144" i="13" s="1"/>
  <c r="E136" i="13"/>
  <c r="F136" i="13"/>
  <c r="G136" i="13"/>
  <c r="H136" i="13"/>
  <c r="E137" i="13"/>
  <c r="E143" i="13" s="1"/>
  <c r="F137" i="13"/>
  <c r="F144" i="13" s="1"/>
  <c r="G137" i="13"/>
  <c r="G144" i="13" s="1"/>
  <c r="H137" i="13"/>
  <c r="H144" i="13" s="1"/>
  <c r="E139" i="13"/>
  <c r="F139" i="13"/>
  <c r="G139" i="13"/>
  <c r="H139" i="13"/>
  <c r="I136" i="13"/>
  <c r="I137" i="13"/>
  <c r="D135" i="13"/>
  <c r="J124" i="13"/>
  <c r="L124" i="13"/>
  <c r="M124" i="13"/>
  <c r="N124" i="13"/>
  <c r="P124" i="13"/>
  <c r="Q124" i="13"/>
  <c r="R124" i="13"/>
  <c r="S124" i="13"/>
  <c r="T124" i="13"/>
  <c r="U124" i="13"/>
  <c r="V124" i="13"/>
  <c r="W124" i="13"/>
  <c r="X124" i="13"/>
  <c r="Y124" i="13"/>
  <c r="Z124" i="13"/>
  <c r="AA124" i="13"/>
  <c r="AB124" i="13"/>
  <c r="AC124" i="13"/>
  <c r="AI124" i="13"/>
  <c r="AF124" i="13"/>
  <c r="AG124" i="13"/>
  <c r="AJ124" i="13"/>
  <c r="AK124" i="13"/>
  <c r="J125" i="13"/>
  <c r="J132" i="13" s="1"/>
  <c r="L125" i="13"/>
  <c r="L132" i="13" s="1"/>
  <c r="M125" i="13"/>
  <c r="M132" i="13" s="1"/>
  <c r="N125" i="13"/>
  <c r="N132" i="13" s="1"/>
  <c r="P125" i="13"/>
  <c r="P132" i="13" s="1"/>
  <c r="Q125" i="13"/>
  <c r="Q132" i="13" s="1"/>
  <c r="R125" i="13"/>
  <c r="R132" i="13" s="1"/>
  <c r="S125" i="13"/>
  <c r="S132" i="13" s="1"/>
  <c r="T125" i="13"/>
  <c r="T132" i="13" s="1"/>
  <c r="X125" i="13"/>
  <c r="X132" i="13" s="1"/>
  <c r="Y125" i="13"/>
  <c r="Y132" i="13" s="1"/>
  <c r="Z125" i="13"/>
  <c r="Z132" i="13" s="1"/>
  <c r="AA125" i="13"/>
  <c r="AA132" i="13" s="1"/>
  <c r="AB125" i="13"/>
  <c r="AB132" i="13" s="1"/>
  <c r="AI125" i="13"/>
  <c r="AI132" i="13" s="1"/>
  <c r="AF125" i="13"/>
  <c r="AF132" i="13" s="1"/>
  <c r="AG125" i="13"/>
  <c r="AG132" i="13" s="1"/>
  <c r="AJ125" i="13"/>
  <c r="AJ132" i="13" s="1"/>
  <c r="AK125" i="13"/>
  <c r="AK132" i="13" s="1"/>
  <c r="J126" i="13"/>
  <c r="L126" i="13"/>
  <c r="M126" i="13"/>
  <c r="N126" i="13"/>
  <c r="P126" i="13"/>
  <c r="Q126" i="13"/>
  <c r="R126" i="13"/>
  <c r="S126" i="13"/>
  <c r="T126" i="13"/>
  <c r="U126" i="13"/>
  <c r="V126" i="13"/>
  <c r="W126" i="13"/>
  <c r="X126" i="13"/>
  <c r="Y126" i="13"/>
  <c r="Z126" i="13"/>
  <c r="AA126" i="13"/>
  <c r="AB126" i="13"/>
  <c r="AC126" i="13"/>
  <c r="AI126" i="13"/>
  <c r="AF126" i="13"/>
  <c r="AG126" i="13"/>
  <c r="AJ126" i="13"/>
  <c r="AK126" i="13"/>
  <c r="J127" i="13"/>
  <c r="L127" i="13"/>
  <c r="M127" i="13"/>
  <c r="N127" i="13"/>
  <c r="P127" i="13"/>
  <c r="Q127" i="13"/>
  <c r="R127" i="13"/>
  <c r="S127" i="13"/>
  <c r="T127" i="13"/>
  <c r="X127" i="13"/>
  <c r="Y127" i="13"/>
  <c r="Z127" i="13"/>
  <c r="AA127" i="13"/>
  <c r="AB127" i="13"/>
  <c r="AI127" i="13"/>
  <c r="AF127" i="13"/>
  <c r="AG127" i="13"/>
  <c r="AJ127" i="13"/>
  <c r="AK127" i="13"/>
  <c r="J128" i="13"/>
  <c r="L128" i="13"/>
  <c r="M128" i="13"/>
  <c r="N128" i="13"/>
  <c r="P128" i="13"/>
  <c r="Q128" i="13"/>
  <c r="R128" i="13"/>
  <c r="S128" i="13"/>
  <c r="T128" i="13"/>
  <c r="U128" i="13"/>
  <c r="V128" i="13"/>
  <c r="W128" i="13"/>
  <c r="X128" i="13"/>
  <c r="Y128" i="13"/>
  <c r="Z128" i="13"/>
  <c r="AA128" i="13"/>
  <c r="AB128" i="13"/>
  <c r="AC128" i="13"/>
  <c r="AI128" i="13"/>
  <c r="AF128" i="13"/>
  <c r="AG128" i="13"/>
  <c r="AJ128" i="13"/>
  <c r="AK128" i="13"/>
  <c r="E124" i="13"/>
  <c r="F124" i="13"/>
  <c r="G124" i="13"/>
  <c r="H124" i="13"/>
  <c r="E125" i="13"/>
  <c r="E132" i="13" s="1"/>
  <c r="F125" i="13"/>
  <c r="F132" i="13" s="1"/>
  <c r="G125" i="13"/>
  <c r="G132" i="13" s="1"/>
  <c r="H125" i="13"/>
  <c r="H132" i="13" s="1"/>
  <c r="E126" i="13"/>
  <c r="F126" i="13"/>
  <c r="G126" i="13"/>
  <c r="H126" i="13"/>
  <c r="E127" i="13"/>
  <c r="F127" i="13"/>
  <c r="G127" i="13"/>
  <c r="H127" i="13"/>
  <c r="E128" i="13"/>
  <c r="F128" i="13"/>
  <c r="G128" i="13"/>
  <c r="H128" i="13"/>
  <c r="I124" i="13"/>
  <c r="I127" i="13"/>
  <c r="I128" i="13"/>
  <c r="I126" i="13"/>
  <c r="I125" i="13"/>
  <c r="I132" i="13" s="1"/>
  <c r="AK32" i="13"/>
  <c r="AJ32" i="13"/>
  <c r="AG32" i="13"/>
  <c r="AF32" i="13"/>
  <c r="AK30" i="13"/>
  <c r="AJ30" i="13"/>
  <c r="AG30" i="13"/>
  <c r="AF30" i="13"/>
  <c r="AK29" i="13"/>
  <c r="AJ29" i="13"/>
  <c r="AG29" i="13"/>
  <c r="AF29" i="13"/>
  <c r="AK28" i="13"/>
  <c r="AJ28" i="13"/>
  <c r="AG28" i="13"/>
  <c r="AF28" i="13"/>
  <c r="AK27" i="13"/>
  <c r="AK36" i="13" s="1"/>
  <c r="AK21" i="13" s="1"/>
  <c r="AJ27" i="13"/>
  <c r="AJ21" i="13" s="1"/>
  <c r="AG27" i="13"/>
  <c r="AG21" i="13" s="1"/>
  <c r="AF27" i="13"/>
  <c r="AF36" i="13" s="1"/>
  <c r="AF37" i="13" s="1"/>
  <c r="AK26" i="13"/>
  <c r="AJ26" i="13"/>
  <c r="AG26" i="13"/>
  <c r="AF26" i="13"/>
  <c r="AF46" i="13"/>
  <c r="AF53" i="13" s="1"/>
  <c r="AG46" i="13"/>
  <c r="AG53" i="13" s="1"/>
  <c r="AJ46" i="13"/>
  <c r="AJ53" i="13" s="1"/>
  <c r="AK46" i="13"/>
  <c r="AK53" i="13" s="1"/>
  <c r="AF47" i="13"/>
  <c r="AG47" i="13"/>
  <c r="AJ47" i="13"/>
  <c r="AK47" i="13"/>
  <c r="AF48" i="13"/>
  <c r="AG48" i="13"/>
  <c r="AJ48" i="13"/>
  <c r="AK48" i="13"/>
  <c r="AF49" i="13"/>
  <c r="AG49" i="13"/>
  <c r="AJ49" i="13"/>
  <c r="AK49" i="13"/>
  <c r="AF57" i="13"/>
  <c r="AG57" i="13"/>
  <c r="AJ57" i="13"/>
  <c r="AK57" i="13"/>
  <c r="AF58" i="13"/>
  <c r="AF64" i="13" s="1"/>
  <c r="AG58" i="13"/>
  <c r="AG64" i="13" s="1"/>
  <c r="AJ58" i="13"/>
  <c r="AJ64" i="13" s="1"/>
  <c r="AK58" i="13"/>
  <c r="AK65" i="13" s="1"/>
  <c r="L108" i="13"/>
  <c r="M108" i="13"/>
  <c r="N108" i="13"/>
  <c r="P108" i="13"/>
  <c r="Q108" i="13"/>
  <c r="R108" i="13"/>
  <c r="S108" i="13"/>
  <c r="T108" i="13"/>
  <c r="U108" i="13"/>
  <c r="V108" i="13"/>
  <c r="W108" i="13"/>
  <c r="X108" i="13"/>
  <c r="X111" i="13" s="1"/>
  <c r="Y108" i="13"/>
  <c r="Z108" i="13"/>
  <c r="AA108" i="13"/>
  <c r="AB108" i="13"/>
  <c r="AC108" i="13"/>
  <c r="AI108" i="13"/>
  <c r="AF108" i="13"/>
  <c r="AG108" i="13"/>
  <c r="AJ108" i="13"/>
  <c r="AK108" i="13"/>
  <c r="I108" i="13"/>
  <c r="J108" i="13"/>
  <c r="AF109" i="13"/>
  <c r="AG109" i="13"/>
  <c r="AJ109" i="13"/>
  <c r="AK109" i="13"/>
  <c r="J104" i="13"/>
  <c r="L104" i="13"/>
  <c r="M104" i="13"/>
  <c r="N104" i="13"/>
  <c r="P104" i="13"/>
  <c r="Q104" i="13"/>
  <c r="R104" i="13"/>
  <c r="S104" i="13"/>
  <c r="T104" i="13"/>
  <c r="U104" i="13"/>
  <c r="V104" i="13"/>
  <c r="W104" i="13"/>
  <c r="X104" i="13"/>
  <c r="Y104" i="13"/>
  <c r="Z104" i="13"/>
  <c r="AA104" i="13"/>
  <c r="AB104" i="13"/>
  <c r="AC104" i="13"/>
  <c r="AI104" i="13"/>
  <c r="AF104" i="13"/>
  <c r="AG104" i="13"/>
  <c r="AJ104" i="13"/>
  <c r="AK104" i="13"/>
  <c r="J105" i="13"/>
  <c r="J114" i="13" s="1"/>
  <c r="L105" i="13"/>
  <c r="L114" i="13" s="1"/>
  <c r="M105" i="13"/>
  <c r="M114" i="13" s="1"/>
  <c r="N105" i="13"/>
  <c r="N114" i="13" s="1"/>
  <c r="P105" i="13"/>
  <c r="P114" i="13" s="1"/>
  <c r="Q105" i="13"/>
  <c r="Q99" i="13" s="1"/>
  <c r="R105" i="13"/>
  <c r="R99" i="13" s="1"/>
  <c r="S105" i="13"/>
  <c r="S99" i="13" s="1"/>
  <c r="T105" i="13"/>
  <c r="T99" i="13" s="1"/>
  <c r="U105" i="13"/>
  <c r="U88" i="13" s="1"/>
  <c r="V105" i="13"/>
  <c r="W105" i="13"/>
  <c r="X105" i="13"/>
  <c r="X114" i="13" s="1"/>
  <c r="X99" i="13" s="1"/>
  <c r="Y105" i="13"/>
  <c r="Y114" i="13" s="1"/>
  <c r="Y99" i="13" s="1"/>
  <c r="Z105" i="13"/>
  <c r="Z114" i="13" s="1"/>
  <c r="Z99" i="13" s="1"/>
  <c r="AA105" i="13"/>
  <c r="AA99" i="13" s="1"/>
  <c r="AB105" i="13"/>
  <c r="AB99" i="13" s="1"/>
  <c r="AC105" i="13"/>
  <c r="AC86" i="13" s="1"/>
  <c r="AI105" i="13"/>
  <c r="AI114" i="13" s="1"/>
  <c r="AF105" i="13"/>
  <c r="AF114" i="13" s="1"/>
  <c r="AG105" i="13"/>
  <c r="AG114" i="13" s="1"/>
  <c r="AG115" i="13" s="1"/>
  <c r="AJ105" i="13"/>
  <c r="AJ114" i="13" s="1"/>
  <c r="AJ115" i="13" s="1"/>
  <c r="AK105" i="13"/>
  <c r="AK114" i="13" s="1"/>
  <c r="AK110" i="13"/>
  <c r="AJ110" i="13"/>
  <c r="AG110" i="13"/>
  <c r="AF110" i="13"/>
  <c r="AI110" i="13"/>
  <c r="AC110" i="13"/>
  <c r="AB110" i="13"/>
  <c r="AA110" i="13"/>
  <c r="Z110" i="13"/>
  <c r="Y110" i="13"/>
  <c r="X110" i="13"/>
  <c r="W110" i="13"/>
  <c r="V110" i="13"/>
  <c r="U110" i="13"/>
  <c r="T110" i="13"/>
  <c r="S110" i="13"/>
  <c r="R110" i="13"/>
  <c r="Q110" i="13"/>
  <c r="P110" i="13"/>
  <c r="N110" i="13"/>
  <c r="M110" i="13"/>
  <c r="L110" i="13"/>
  <c r="AK107" i="13"/>
  <c r="AJ107" i="13"/>
  <c r="AG107" i="13"/>
  <c r="AF107" i="13"/>
  <c r="AI107" i="13"/>
  <c r="AB107" i="13"/>
  <c r="AA107" i="13"/>
  <c r="Z107" i="13"/>
  <c r="Y107" i="13"/>
  <c r="X107" i="13"/>
  <c r="T107" i="13"/>
  <c r="S107" i="13"/>
  <c r="R107" i="13"/>
  <c r="Q107" i="13"/>
  <c r="P107" i="13"/>
  <c r="N107" i="13"/>
  <c r="M107" i="13"/>
  <c r="L107" i="13"/>
  <c r="AK106" i="13"/>
  <c r="AJ106" i="13"/>
  <c r="AG106" i="13"/>
  <c r="AF106" i="13"/>
  <c r="AI106" i="13"/>
  <c r="AC106" i="13"/>
  <c r="AB106" i="13"/>
  <c r="AA106" i="13"/>
  <c r="Z106" i="13"/>
  <c r="Y106" i="13"/>
  <c r="X106" i="13"/>
  <c r="W106" i="13"/>
  <c r="V106" i="13"/>
  <c r="U106" i="13"/>
  <c r="T106" i="13"/>
  <c r="S106" i="13"/>
  <c r="R106" i="13"/>
  <c r="Q106" i="13"/>
  <c r="P106" i="13"/>
  <c r="N106" i="13"/>
  <c r="M106" i="13"/>
  <c r="L106" i="13"/>
  <c r="I105" i="13"/>
  <c r="I114" i="13" s="1"/>
  <c r="I115" i="13" s="1"/>
  <c r="I104" i="13"/>
  <c r="J110" i="13"/>
  <c r="I110" i="13"/>
  <c r="J107" i="13"/>
  <c r="I107" i="13"/>
  <c r="J106" i="13"/>
  <c r="I106" i="13"/>
  <c r="B80" i="13"/>
  <c r="L3" i="13"/>
  <c r="M3" i="13"/>
  <c r="N3" i="13"/>
  <c r="P3" i="13"/>
  <c r="Q3" i="13"/>
  <c r="R3" i="13"/>
  <c r="S3" i="13"/>
  <c r="T3" i="13"/>
  <c r="U3" i="13"/>
  <c r="V3" i="13"/>
  <c r="W3" i="13"/>
  <c r="X3" i="13"/>
  <c r="Y3" i="13"/>
  <c r="Z3" i="13"/>
  <c r="AA3" i="13"/>
  <c r="AB3" i="13"/>
  <c r="AC3" i="13"/>
  <c r="AI3" i="13"/>
  <c r="F3" i="13"/>
  <c r="G3" i="13"/>
  <c r="H3" i="13"/>
  <c r="J3" i="13"/>
  <c r="AA18" i="13"/>
  <c r="AB18" i="13"/>
  <c r="AC18" i="13"/>
  <c r="AI18" i="13"/>
  <c r="AA19" i="13"/>
  <c r="AB19" i="13"/>
  <c r="AC19" i="13"/>
  <c r="AI19" i="13"/>
  <c r="Y18" i="13"/>
  <c r="Z18" i="13"/>
  <c r="Y19" i="13"/>
  <c r="Z19" i="13"/>
  <c r="R18" i="13"/>
  <c r="S18" i="13"/>
  <c r="T18" i="13"/>
  <c r="U18" i="13"/>
  <c r="V18" i="13"/>
  <c r="W18" i="13"/>
  <c r="X18" i="13"/>
  <c r="R19" i="13"/>
  <c r="S19" i="13"/>
  <c r="T19" i="13"/>
  <c r="U19" i="13"/>
  <c r="V19" i="13"/>
  <c r="W19" i="13"/>
  <c r="X19" i="13"/>
  <c r="I18" i="13"/>
  <c r="J18" i="13"/>
  <c r="L18" i="13"/>
  <c r="M18" i="13"/>
  <c r="N18" i="13"/>
  <c r="P18" i="13"/>
  <c r="Q18" i="13"/>
  <c r="I19" i="13"/>
  <c r="J19" i="13"/>
  <c r="L19" i="13"/>
  <c r="M19" i="13"/>
  <c r="N19" i="13"/>
  <c r="P19" i="13"/>
  <c r="Q19" i="13"/>
  <c r="P143" i="13" l="1"/>
  <c r="AI129" i="13"/>
  <c r="W114" i="13"/>
  <c r="W115" i="13" s="1"/>
  <c r="W86" i="13"/>
  <c r="W125" i="13" s="1"/>
  <c r="W132" i="13" s="1"/>
  <c r="W88" i="13"/>
  <c r="V86" i="13"/>
  <c r="V125" i="13" s="1"/>
  <c r="V132" i="13" s="1"/>
  <c r="V88" i="13"/>
  <c r="Z144" i="13"/>
  <c r="AJ130" i="13"/>
  <c r="U130" i="13"/>
  <c r="K102" i="13"/>
  <c r="K138" i="13"/>
  <c r="K145" i="13" s="1"/>
  <c r="K120" i="13"/>
  <c r="K119" i="13" s="1"/>
  <c r="S144" i="13"/>
  <c r="F143" i="13"/>
  <c r="AJ144" i="13"/>
  <c r="AC143" i="13"/>
  <c r="AF50" i="13"/>
  <c r="AK130" i="13"/>
  <c r="V130" i="13"/>
  <c r="W143" i="13"/>
  <c r="AK50" i="13"/>
  <c r="AA143" i="13"/>
  <c r="AK111" i="13"/>
  <c r="AK112" i="13" s="1"/>
  <c r="AK113" i="13" s="1"/>
  <c r="L111" i="13"/>
  <c r="L112" i="13" s="1"/>
  <c r="L113" i="13" s="1"/>
  <c r="H130" i="13"/>
  <c r="G130" i="13"/>
  <c r="Q143" i="13"/>
  <c r="W111" i="13"/>
  <c r="W112" i="13" s="1"/>
  <c r="W113" i="13" s="1"/>
  <c r="W116" i="13" s="1"/>
  <c r="W101" i="13" s="1"/>
  <c r="AK143" i="13"/>
  <c r="AF143" i="13"/>
  <c r="W130" i="13"/>
  <c r="T143" i="13"/>
  <c r="G143" i="13"/>
  <c r="AB111" i="13"/>
  <c r="AB112" i="13" s="1"/>
  <c r="AB113" i="13" s="1"/>
  <c r="P111" i="13"/>
  <c r="P112" i="13" s="1"/>
  <c r="P113" i="13" s="1"/>
  <c r="Y130" i="13"/>
  <c r="L130" i="13"/>
  <c r="Y111" i="13"/>
  <c r="Y112" i="13" s="1"/>
  <c r="Y113" i="13" s="1"/>
  <c r="X130" i="13"/>
  <c r="J130" i="13"/>
  <c r="J111" i="13"/>
  <c r="J112" i="13" s="1"/>
  <c r="J113" i="13" s="1"/>
  <c r="AC88" i="13"/>
  <c r="AC127" i="13" s="1"/>
  <c r="AC129" i="13" s="1"/>
  <c r="V143" i="13"/>
  <c r="N144" i="13"/>
  <c r="J144" i="13"/>
  <c r="AG129" i="13"/>
  <c r="T130" i="13"/>
  <c r="M111" i="13"/>
  <c r="M112" i="13" s="1"/>
  <c r="M113" i="13" s="1"/>
  <c r="AF129" i="13"/>
  <c r="S129" i="13"/>
  <c r="P129" i="13"/>
  <c r="AB144" i="13"/>
  <c r="I111" i="13"/>
  <c r="I112" i="13" s="1"/>
  <c r="I113" i="13" s="1"/>
  <c r="I116" i="13" s="1"/>
  <c r="I101" i="13" s="1"/>
  <c r="I117" i="13" s="1"/>
  <c r="I118" i="13" s="1"/>
  <c r="I138" i="13" s="1"/>
  <c r="AJ51" i="13"/>
  <c r="R129" i="13"/>
  <c r="AG51" i="13"/>
  <c r="X144" i="13"/>
  <c r="AG36" i="13"/>
  <c r="AG37" i="13" s="1"/>
  <c r="E130" i="13"/>
  <c r="E144" i="13"/>
  <c r="AF130" i="13"/>
  <c r="Y144" i="13"/>
  <c r="R139" i="13"/>
  <c r="AG143" i="13"/>
  <c r="U143" i="13"/>
  <c r="AK139" i="13"/>
  <c r="M139" i="13"/>
  <c r="F130" i="13"/>
  <c r="AG130" i="13"/>
  <c r="AJ111" i="13"/>
  <c r="AJ112" i="13" s="1"/>
  <c r="AJ113" i="13" s="1"/>
  <c r="AJ116" i="13" s="1"/>
  <c r="AJ101" i="13" s="1"/>
  <c r="V111" i="13"/>
  <c r="V112" i="13" s="1"/>
  <c r="V113" i="13" s="1"/>
  <c r="AF51" i="13"/>
  <c r="AF52" i="13" s="1"/>
  <c r="T129" i="13"/>
  <c r="R144" i="13"/>
  <c r="AI143" i="13"/>
  <c r="AG111" i="13"/>
  <c r="AG112" i="13" s="1"/>
  <c r="AG113" i="13" s="1"/>
  <c r="AG116" i="13" s="1"/>
  <c r="AG101" i="13" s="1"/>
  <c r="W99" i="13"/>
  <c r="AF111" i="13"/>
  <c r="AF112" i="13" s="1"/>
  <c r="AF113" i="13" s="1"/>
  <c r="T111" i="13"/>
  <c r="T112" i="13" s="1"/>
  <c r="T113" i="13" s="1"/>
  <c r="Q129" i="13"/>
  <c r="AI130" i="13"/>
  <c r="AI131" i="13" s="1"/>
  <c r="R130" i="13"/>
  <c r="Z139" i="13"/>
  <c r="T114" i="13"/>
  <c r="T115" i="13" s="1"/>
  <c r="N111" i="13"/>
  <c r="N112" i="13" s="1"/>
  <c r="N113" i="13" s="1"/>
  <c r="S111" i="13"/>
  <c r="S112" i="13" s="1"/>
  <c r="S113" i="13" s="1"/>
  <c r="AC130" i="13"/>
  <c r="Q130" i="13"/>
  <c r="M144" i="13"/>
  <c r="Z111" i="13"/>
  <c r="Z112" i="13" s="1"/>
  <c r="Z113" i="13" s="1"/>
  <c r="AI111" i="13"/>
  <c r="AI112" i="13" s="1"/>
  <c r="AI113" i="13" s="1"/>
  <c r="R111" i="13"/>
  <c r="R112" i="13" s="1"/>
  <c r="R113" i="13" s="1"/>
  <c r="AJ50" i="13"/>
  <c r="AB129" i="13"/>
  <c r="AB130" i="13"/>
  <c r="P130" i="13"/>
  <c r="H143" i="13"/>
  <c r="L144" i="13"/>
  <c r="Q111" i="13"/>
  <c r="Q112" i="13" s="1"/>
  <c r="Q113" i="13" s="1"/>
  <c r="AG50" i="13"/>
  <c r="I130" i="13"/>
  <c r="Y139" i="13"/>
  <c r="AA139" i="13"/>
  <c r="AB139" i="13"/>
  <c r="P139" i="13"/>
  <c r="AF139" i="13"/>
  <c r="X112" i="13"/>
  <c r="X113" i="13" s="1"/>
  <c r="AC114" i="13"/>
  <c r="AC99" i="13" s="1"/>
  <c r="AC125" i="13"/>
  <c r="AC132" i="13" s="1"/>
  <c r="R114" i="13"/>
  <c r="R115" i="13" s="1"/>
  <c r="S114" i="13"/>
  <c r="S115" i="13" s="1"/>
  <c r="AA111" i="13"/>
  <c r="AJ36" i="13"/>
  <c r="AJ37" i="13" s="1"/>
  <c r="Y129" i="13"/>
  <c r="AK51" i="13"/>
  <c r="X129" i="13"/>
  <c r="AF45" i="13"/>
  <c r="U127" i="13"/>
  <c r="U129" i="13" s="1"/>
  <c r="U131" i="13" s="1"/>
  <c r="U141" i="13" s="1"/>
  <c r="I129" i="13"/>
  <c r="H129" i="13"/>
  <c r="H131" i="13" s="1"/>
  <c r="AK129" i="13"/>
  <c r="G129" i="13"/>
  <c r="AJ129" i="13"/>
  <c r="AJ131" i="13" s="1"/>
  <c r="F129" i="13"/>
  <c r="L129" i="13"/>
  <c r="AA129" i="13"/>
  <c r="N129" i="13"/>
  <c r="S130" i="13"/>
  <c r="E129" i="13"/>
  <c r="J129" i="13"/>
  <c r="Z129" i="13"/>
  <c r="M129" i="13"/>
  <c r="AA130" i="13"/>
  <c r="N130" i="13"/>
  <c r="Z130" i="13"/>
  <c r="M130" i="13"/>
  <c r="I143" i="13"/>
  <c r="I144" i="13"/>
  <c r="AJ65" i="13"/>
  <c r="AG65" i="13"/>
  <c r="AF21" i="13"/>
  <c r="AF65" i="13"/>
  <c r="AK45" i="13"/>
  <c r="AK37" i="13"/>
  <c r="AJ45" i="13"/>
  <c r="AG45" i="13"/>
  <c r="AK64" i="13"/>
  <c r="U107" i="13"/>
  <c r="U111" i="13"/>
  <c r="M99" i="13"/>
  <c r="M115" i="13"/>
  <c r="L99" i="13"/>
  <c r="L115" i="13"/>
  <c r="U86" i="13"/>
  <c r="V114" i="13"/>
  <c r="V115" i="13" s="1"/>
  <c r="Y115" i="13"/>
  <c r="Z115" i="13"/>
  <c r="AG99" i="13"/>
  <c r="AJ99" i="13"/>
  <c r="AF99" i="13"/>
  <c r="AF115" i="13"/>
  <c r="AK115" i="13"/>
  <c r="AK99" i="13"/>
  <c r="N115" i="13"/>
  <c r="N99" i="13"/>
  <c r="P99" i="13"/>
  <c r="P115" i="13"/>
  <c r="AC107" i="13"/>
  <c r="AI99" i="13"/>
  <c r="AI115" i="13"/>
  <c r="V99" i="13"/>
  <c r="X115" i="13"/>
  <c r="AA114" i="13"/>
  <c r="AA115" i="13" s="1"/>
  <c r="AB114" i="13"/>
  <c r="AB115" i="13" s="1"/>
  <c r="Q114" i="13"/>
  <c r="Q115" i="13" s="1"/>
  <c r="J115" i="13"/>
  <c r="J99" i="13"/>
  <c r="I99" i="13"/>
  <c r="B15" i="13"/>
  <c r="B14" i="13"/>
  <c r="B13" i="13"/>
  <c r="AK52" i="13" l="1"/>
  <c r="V107" i="13"/>
  <c r="V127" i="13"/>
  <c r="V129" i="13" s="1"/>
  <c r="W107" i="13"/>
  <c r="W127" i="13"/>
  <c r="W129" i="13" s="1"/>
  <c r="W131" i="13" s="1"/>
  <c r="W141" i="13" s="1"/>
  <c r="AC111" i="13"/>
  <c r="E131" i="13"/>
  <c r="E141" i="13" s="1"/>
  <c r="L131" i="13"/>
  <c r="L133" i="13" s="1"/>
  <c r="L142" i="13" s="1"/>
  <c r="AG52" i="13"/>
  <c r="AG54" i="13" s="1"/>
  <c r="AG63" i="13" s="1"/>
  <c r="F131" i="13"/>
  <c r="F133" i="13" s="1"/>
  <c r="F142" i="13" s="1"/>
  <c r="K31" i="13"/>
  <c r="K33" i="13" s="1"/>
  <c r="K34" i="13" s="1"/>
  <c r="K35" i="13" s="1"/>
  <c r="K38" i="13" s="1"/>
  <c r="K23" i="13" s="1"/>
  <c r="K39" i="13" s="1"/>
  <c r="K40" i="13" s="1"/>
  <c r="K42" i="13" s="1"/>
  <c r="K41" i="13" s="1"/>
  <c r="O31" i="13"/>
  <c r="O33" i="13" s="1"/>
  <c r="O34" i="13" s="1"/>
  <c r="O35" i="13" s="1"/>
  <c r="O38" i="13" s="1"/>
  <c r="O23" i="13" s="1"/>
  <c r="G131" i="13"/>
  <c r="AK131" i="13"/>
  <c r="AC131" i="13"/>
  <c r="AC141" i="13" s="1"/>
  <c r="L116" i="13"/>
  <c r="L101" i="13" s="1"/>
  <c r="L117" i="13" s="1"/>
  <c r="L118" i="13" s="1"/>
  <c r="L138" i="13" s="1"/>
  <c r="L145" i="13" s="1"/>
  <c r="Q31" i="13"/>
  <c r="J31" i="13"/>
  <c r="R31" i="13"/>
  <c r="L31" i="13"/>
  <c r="S31" i="13"/>
  <c r="M31" i="13"/>
  <c r="T31" i="13"/>
  <c r="N31" i="13"/>
  <c r="U31" i="13"/>
  <c r="V31" i="13"/>
  <c r="W31" i="13"/>
  <c r="X31" i="13"/>
  <c r="Y31" i="13"/>
  <c r="AC31" i="13"/>
  <c r="Z31" i="13"/>
  <c r="AA31" i="13"/>
  <c r="I31" i="13"/>
  <c r="AB31" i="13"/>
  <c r="AI31" i="13"/>
  <c r="P31" i="13"/>
  <c r="S116" i="13"/>
  <c r="S101" i="13" s="1"/>
  <c r="S117" i="13" s="1"/>
  <c r="S118" i="13" s="1"/>
  <c r="V131" i="13"/>
  <c r="V133" i="13" s="1"/>
  <c r="V142" i="13" s="1"/>
  <c r="J131" i="13"/>
  <c r="J133" i="13" s="1"/>
  <c r="J142" i="13" s="1"/>
  <c r="S131" i="13"/>
  <c r="S133" i="13" s="1"/>
  <c r="S142" i="13" s="1"/>
  <c r="N116" i="13"/>
  <c r="N101" i="13" s="1"/>
  <c r="N117" i="13" s="1"/>
  <c r="N118" i="13" s="1"/>
  <c r="N138" i="13" s="1"/>
  <c r="N145" i="13" s="1"/>
  <c r="AJ52" i="13"/>
  <c r="Y131" i="13"/>
  <c r="Y141" i="13" s="1"/>
  <c r="I131" i="13"/>
  <c r="I141" i="13" s="1"/>
  <c r="Q116" i="13"/>
  <c r="Q101" i="13" s="1"/>
  <c r="Q117" i="13" s="1"/>
  <c r="Q102" i="13" s="1"/>
  <c r="AF62" i="13"/>
  <c r="AF54" i="13"/>
  <c r="AF63" i="13" s="1"/>
  <c r="X131" i="13"/>
  <c r="X133" i="13" s="1"/>
  <c r="X142" i="13" s="1"/>
  <c r="AB131" i="13"/>
  <c r="AB141" i="13" s="1"/>
  <c r="AG131" i="13"/>
  <c r="AG141" i="13" s="1"/>
  <c r="P116" i="13"/>
  <c r="P101" i="13" s="1"/>
  <c r="P117" i="13" s="1"/>
  <c r="P118" i="13" s="1"/>
  <c r="N131" i="13"/>
  <c r="N133" i="13" s="1"/>
  <c r="N142" i="13" s="1"/>
  <c r="R116" i="13"/>
  <c r="R101" i="13" s="1"/>
  <c r="R117" i="13" s="1"/>
  <c r="R118" i="13" s="1"/>
  <c r="AF131" i="13"/>
  <c r="AF133" i="13" s="1"/>
  <c r="AF142" i="13" s="1"/>
  <c r="T131" i="13"/>
  <c r="P131" i="13"/>
  <c r="P141" i="13" s="1"/>
  <c r="H111" i="13"/>
  <c r="H112" i="13" s="1"/>
  <c r="H113" i="13" s="1"/>
  <c r="H116" i="13" s="1"/>
  <c r="H101" i="13" s="1"/>
  <c r="G111" i="13"/>
  <c r="G112" i="13" s="1"/>
  <c r="G113" i="13" s="1"/>
  <c r="G116" i="13" s="1"/>
  <c r="G101" i="13" s="1"/>
  <c r="F111" i="13"/>
  <c r="F112" i="13" s="1"/>
  <c r="F113" i="13" s="1"/>
  <c r="F116" i="13" s="1"/>
  <c r="F101" i="13" s="1"/>
  <c r="F117" i="13" s="1"/>
  <c r="F118" i="13" s="1"/>
  <c r="E111" i="13"/>
  <c r="E112" i="13" s="1"/>
  <c r="E113" i="13" s="1"/>
  <c r="Q131" i="13"/>
  <c r="Q133" i="13" s="1"/>
  <c r="Q142" i="13" s="1"/>
  <c r="R131" i="13"/>
  <c r="Z131" i="13"/>
  <c r="Z133" i="13" s="1"/>
  <c r="Z142" i="13" s="1"/>
  <c r="X116" i="13"/>
  <c r="X101" i="13" s="1"/>
  <c r="X117" i="13" s="1"/>
  <c r="X118" i="13" s="1"/>
  <c r="X138" i="13" s="1"/>
  <c r="X145" i="13" s="1"/>
  <c r="H133" i="13"/>
  <c r="H142" i="13" s="1"/>
  <c r="H141" i="13"/>
  <c r="T116" i="13"/>
  <c r="T101" i="13" s="1"/>
  <c r="T117" i="13" s="1"/>
  <c r="T118" i="13" s="1"/>
  <c r="V116" i="13"/>
  <c r="V101" i="13" s="1"/>
  <c r="V117" i="13" s="1"/>
  <c r="V118" i="13" s="1"/>
  <c r="AA131" i="13"/>
  <c r="AK133" i="13"/>
  <c r="AK142" i="13" s="1"/>
  <c r="AK141" i="13"/>
  <c r="AF116" i="13"/>
  <c r="AF101" i="13" s="1"/>
  <c r="AF117" i="13" s="1"/>
  <c r="AF118" i="13" s="1"/>
  <c r="AF138" i="13" s="1"/>
  <c r="AF145" i="13" s="1"/>
  <c r="AI133" i="13"/>
  <c r="AI142" i="13" s="1"/>
  <c r="AI141" i="13"/>
  <c r="I145" i="13"/>
  <c r="AJ133" i="13"/>
  <c r="AJ142" i="13" s="1"/>
  <c r="AJ141" i="13"/>
  <c r="G133" i="13"/>
  <c r="G142" i="13" s="1"/>
  <c r="G141" i="13"/>
  <c r="AK54" i="13"/>
  <c r="AK63" i="13" s="1"/>
  <c r="AK62" i="13"/>
  <c r="AC112" i="13"/>
  <c r="AC113" i="13" s="1"/>
  <c r="AB116" i="13"/>
  <c r="AB101" i="13" s="1"/>
  <c r="AB117" i="13" s="1"/>
  <c r="AB118" i="13" s="1"/>
  <c r="AC115" i="13"/>
  <c r="AF31" i="13"/>
  <c r="AF33" i="13" s="1"/>
  <c r="AF34" i="13" s="1"/>
  <c r="AF35" i="13" s="1"/>
  <c r="AK31" i="13"/>
  <c r="AK33" i="13" s="1"/>
  <c r="AK34" i="13" s="1"/>
  <c r="AK35" i="13" s="1"/>
  <c r="AK38" i="13" s="1"/>
  <c r="AK23" i="13" s="1"/>
  <c r="AK39" i="13" s="1"/>
  <c r="AK40" i="13" s="1"/>
  <c r="AJ31" i="13"/>
  <c r="AJ33" i="13" s="1"/>
  <c r="AJ34" i="13" s="1"/>
  <c r="AJ35" i="13" s="1"/>
  <c r="AJ38" i="13" s="1"/>
  <c r="AJ23" i="13" s="1"/>
  <c r="AJ39" i="13" s="1"/>
  <c r="AJ40" i="13" s="1"/>
  <c r="AJ42" i="13" s="1"/>
  <c r="AJ41" i="13" s="1"/>
  <c r="AG31" i="13"/>
  <c r="AG33" i="13" s="1"/>
  <c r="AG34" i="13" s="1"/>
  <c r="AG35" i="13" s="1"/>
  <c r="AG38" i="13" s="1"/>
  <c r="AG23" i="13" s="1"/>
  <c r="AG39" i="13" s="1"/>
  <c r="AG40" i="13" s="1"/>
  <c r="AG42" i="13" s="1"/>
  <c r="AG41" i="13" s="1"/>
  <c r="Z116" i="13"/>
  <c r="Z101" i="13" s="1"/>
  <c r="Z117" i="13" s="1"/>
  <c r="Z118" i="13" s="1"/>
  <c r="Z138" i="13" s="1"/>
  <c r="Z145" i="13" s="1"/>
  <c r="U112" i="13"/>
  <c r="U113" i="13" s="1"/>
  <c r="AK116" i="13"/>
  <c r="AK101" i="13" s="1"/>
  <c r="AK117" i="13" s="1"/>
  <c r="AK118" i="13" s="1"/>
  <c r="AA112" i="13"/>
  <c r="AA113" i="13" s="1"/>
  <c r="AA116" i="13" s="1"/>
  <c r="AA101" i="13" s="1"/>
  <c r="AA117" i="13" s="1"/>
  <c r="AA118" i="13" s="1"/>
  <c r="M116" i="13"/>
  <c r="M101" i="13" s="1"/>
  <c r="M117" i="13" s="1"/>
  <c r="M118" i="13" s="1"/>
  <c r="M138" i="13" s="1"/>
  <c r="M145" i="13" s="1"/>
  <c r="Y116" i="13"/>
  <c r="Y101" i="13" s="1"/>
  <c r="Y117" i="13" s="1"/>
  <c r="Y118" i="13" s="1"/>
  <c r="Y138" i="13" s="1"/>
  <c r="Y145" i="13" s="1"/>
  <c r="U114" i="13"/>
  <c r="U125" i="13"/>
  <c r="U132" i="13" s="1"/>
  <c r="U133" i="13" s="1"/>
  <c r="U142" i="13" s="1"/>
  <c r="M131" i="13"/>
  <c r="W117" i="13"/>
  <c r="W118" i="13" s="1"/>
  <c r="AG117" i="13"/>
  <c r="AG118" i="13" s="1"/>
  <c r="AJ117" i="13"/>
  <c r="AJ118" i="13" s="1"/>
  <c r="AI116" i="13"/>
  <c r="AI101" i="13" s="1"/>
  <c r="AI117" i="13" s="1"/>
  <c r="AI118" i="13" s="1"/>
  <c r="AI138" i="13" s="1"/>
  <c r="AI145" i="13" s="1"/>
  <c r="L120" i="13"/>
  <c r="L119" i="13" s="1"/>
  <c r="I102" i="13"/>
  <c r="I120" i="13"/>
  <c r="I119" i="13" s="1"/>
  <c r="J116" i="13"/>
  <c r="J101" i="13" s="1"/>
  <c r="J117" i="13" s="1"/>
  <c r="J118" i="13" s="1"/>
  <c r="J138" i="13" s="1"/>
  <c r="J145" i="13" s="1"/>
  <c r="E57" i="13"/>
  <c r="F57" i="13"/>
  <c r="G57" i="13"/>
  <c r="H57" i="13"/>
  <c r="I57" i="13"/>
  <c r="J57" i="13"/>
  <c r="L57" i="13"/>
  <c r="M57" i="13"/>
  <c r="N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I57" i="13"/>
  <c r="D57" i="13"/>
  <c r="E133" i="13" l="1"/>
  <c r="E142" i="13" s="1"/>
  <c r="I133" i="13"/>
  <c r="I142" i="13" s="1"/>
  <c r="L141" i="13"/>
  <c r="AG62" i="13"/>
  <c r="F141" i="13"/>
  <c r="W133" i="13"/>
  <c r="W142" i="13" s="1"/>
  <c r="AC133" i="13"/>
  <c r="AC142" i="13" s="1"/>
  <c r="AF141" i="13"/>
  <c r="L102" i="13"/>
  <c r="K24" i="13"/>
  <c r="K59" i="13" s="1"/>
  <c r="K66" i="13" s="1"/>
  <c r="O39" i="13"/>
  <c r="O40" i="13" s="1"/>
  <c r="O42" i="13" s="1"/>
  <c r="O41" i="13" s="1"/>
  <c r="Y133" i="13"/>
  <c r="Y142" i="13" s="1"/>
  <c r="J141" i="13"/>
  <c r="Q141" i="13"/>
  <c r="V141" i="13"/>
  <c r="S141" i="13"/>
  <c r="X141" i="13"/>
  <c r="P133" i="13"/>
  <c r="P142" i="13" s="1"/>
  <c r="X102" i="13"/>
  <c r="X120" i="13"/>
  <c r="X119" i="13" s="1"/>
  <c r="Z120" i="13"/>
  <c r="Z119" i="13" s="1"/>
  <c r="N141" i="13"/>
  <c r="AB133" i="13"/>
  <c r="AB142" i="13" s="1"/>
  <c r="AJ54" i="13"/>
  <c r="AJ63" i="13" s="1"/>
  <c r="AJ62" i="13"/>
  <c r="T141" i="13"/>
  <c r="T133" i="13"/>
  <c r="T142" i="13" s="1"/>
  <c r="AG133" i="13"/>
  <c r="AG142" i="13" s="1"/>
  <c r="Y120" i="13"/>
  <c r="Y119" i="13" s="1"/>
  <c r="Z102" i="13"/>
  <c r="R141" i="13"/>
  <c r="R133" i="13"/>
  <c r="R142" i="13" s="1"/>
  <c r="E116" i="13"/>
  <c r="E101" i="13" s="1"/>
  <c r="E117" i="13" s="1"/>
  <c r="E118" i="13" s="1"/>
  <c r="Y102" i="13"/>
  <c r="F120" i="13"/>
  <c r="F119" i="13" s="1"/>
  <c r="F102" i="13"/>
  <c r="F138" i="13"/>
  <c r="F145" i="13" s="1"/>
  <c r="G117" i="13"/>
  <c r="G118" i="13" s="1"/>
  <c r="Z141" i="13"/>
  <c r="H117" i="13"/>
  <c r="H118" i="13" s="1"/>
  <c r="S120" i="13"/>
  <c r="S119" i="13" s="1"/>
  <c r="S138" i="13"/>
  <c r="S145" i="13" s="1"/>
  <c r="AA120" i="13"/>
  <c r="AA119" i="13" s="1"/>
  <c r="AA138" i="13"/>
  <c r="AA145" i="13" s="1"/>
  <c r="AA133" i="13"/>
  <c r="AA142" i="13" s="1"/>
  <c r="AA141" i="13"/>
  <c r="W120" i="13"/>
  <c r="W119" i="13" s="1"/>
  <c r="W138" i="13"/>
  <c r="W145" i="13" s="1"/>
  <c r="V120" i="13"/>
  <c r="V119" i="13" s="1"/>
  <c r="V138" i="13"/>
  <c r="V145" i="13" s="1"/>
  <c r="R120" i="13"/>
  <c r="R119" i="13" s="1"/>
  <c r="R138" i="13"/>
  <c r="R145" i="13" s="1"/>
  <c r="AB120" i="13"/>
  <c r="AB119" i="13" s="1"/>
  <c r="AB138" i="13"/>
  <c r="AB145" i="13" s="1"/>
  <c r="M133" i="13"/>
  <c r="M142" i="13" s="1"/>
  <c r="M141" i="13"/>
  <c r="AF120" i="13"/>
  <c r="AF119" i="13" s="1"/>
  <c r="AK102" i="13"/>
  <c r="AK138" i="13"/>
  <c r="AK145" i="13" s="1"/>
  <c r="P120" i="13"/>
  <c r="P119" i="13" s="1"/>
  <c r="P138" i="13"/>
  <c r="P145" i="13" s="1"/>
  <c r="T120" i="13"/>
  <c r="T119" i="13" s="1"/>
  <c r="T138" i="13"/>
  <c r="T145" i="13" s="1"/>
  <c r="AF102" i="13"/>
  <c r="AC116" i="13"/>
  <c r="AC101" i="13" s="1"/>
  <c r="AC117" i="13" s="1"/>
  <c r="AC118" i="13" s="1"/>
  <c r="AC138" i="13" s="1"/>
  <c r="AC145" i="13" s="1"/>
  <c r="AG120" i="13"/>
  <c r="AG119" i="13" s="1"/>
  <c r="AG138" i="13"/>
  <c r="AG145" i="13" s="1"/>
  <c r="AJ120" i="13"/>
  <c r="AJ119" i="13" s="1"/>
  <c r="AJ138" i="13"/>
  <c r="AJ145" i="13" s="1"/>
  <c r="M102" i="13"/>
  <c r="M120" i="13"/>
  <c r="M119" i="13" s="1"/>
  <c r="AF38" i="13"/>
  <c r="AF23" i="13" s="1"/>
  <c r="AF39" i="13" s="1"/>
  <c r="AF40" i="13" s="1"/>
  <c r="AK120" i="13"/>
  <c r="AK119" i="13" s="1"/>
  <c r="U115" i="13"/>
  <c r="U116" i="13" s="1"/>
  <c r="U101" i="13" s="1"/>
  <c r="U117" i="13" s="1"/>
  <c r="U118" i="13" s="1"/>
  <c r="U138" i="13" s="1"/>
  <c r="U145" i="13" s="1"/>
  <c r="U99" i="13"/>
  <c r="P102" i="13"/>
  <c r="AG24" i="13"/>
  <c r="AG59" i="13" s="1"/>
  <c r="AG66" i="13" s="1"/>
  <c r="AK42" i="13"/>
  <c r="AK41" i="13" s="1"/>
  <c r="AK24" i="13"/>
  <c r="AK59" i="13" s="1"/>
  <c r="AK66" i="13" s="1"/>
  <c r="AJ24" i="13"/>
  <c r="AJ59" i="13" s="1"/>
  <c r="AJ66" i="13" s="1"/>
  <c r="Q118" i="13"/>
  <c r="AA102" i="13"/>
  <c r="W102" i="13"/>
  <c r="AB102" i="13"/>
  <c r="V102" i="13"/>
  <c r="AJ102" i="13"/>
  <c r="S102" i="13"/>
  <c r="R102" i="13"/>
  <c r="N120" i="13"/>
  <c r="N119" i="13" s="1"/>
  <c r="N102" i="13"/>
  <c r="AG102" i="13"/>
  <c r="AI120" i="13"/>
  <c r="AI119" i="13" s="1"/>
  <c r="AI102" i="13"/>
  <c r="T102" i="13"/>
  <c r="J102" i="13"/>
  <c r="J120" i="13"/>
  <c r="J119" i="13" s="1"/>
  <c r="O24" i="13" l="1"/>
  <c r="O59" i="13" s="1"/>
  <c r="O66" i="13" s="1"/>
  <c r="AC102" i="13"/>
  <c r="AC120" i="13"/>
  <c r="AC119" i="13" s="1"/>
  <c r="E120" i="13"/>
  <c r="E119" i="13" s="1"/>
  <c r="E102" i="13"/>
  <c r="E138" i="13"/>
  <c r="E145" i="13" s="1"/>
  <c r="H120" i="13"/>
  <c r="H119" i="13" s="1"/>
  <c r="H138" i="13"/>
  <c r="H145" i="13" s="1"/>
  <c r="G102" i="13"/>
  <c r="G120" i="13"/>
  <c r="G119" i="13" s="1"/>
  <c r="G138" i="13"/>
  <c r="G145" i="13" s="1"/>
  <c r="H102" i="13"/>
  <c r="Q120" i="13"/>
  <c r="Q119" i="13" s="1"/>
  <c r="Q138" i="13"/>
  <c r="Q145" i="13" s="1"/>
  <c r="U120" i="13"/>
  <c r="U119" i="13" s="1"/>
  <c r="U102" i="13"/>
  <c r="AF42" i="13"/>
  <c r="AF41" i="13" s="1"/>
  <c r="AF24" i="13"/>
  <c r="AF59" i="13" s="1"/>
  <c r="AF66" i="13" s="1"/>
  <c r="N46" i="13" l="1"/>
  <c r="N53" i="13" s="1"/>
  <c r="P46" i="13"/>
  <c r="P53" i="13" s="1"/>
  <c r="Q46" i="13"/>
  <c r="Q53" i="13" s="1"/>
  <c r="R46" i="13"/>
  <c r="R53" i="13" s="1"/>
  <c r="S46" i="13"/>
  <c r="S53" i="13" s="1"/>
  <c r="T46" i="13"/>
  <c r="T53" i="13" s="1"/>
  <c r="W46" i="13"/>
  <c r="W53" i="13" s="1"/>
  <c r="X46" i="13"/>
  <c r="X53" i="13" s="1"/>
  <c r="Y46" i="13"/>
  <c r="Y53" i="13" s="1"/>
  <c r="Z46" i="13"/>
  <c r="Z53" i="13" s="1"/>
  <c r="AA46" i="13"/>
  <c r="AA53" i="13" s="1"/>
  <c r="AB46" i="13"/>
  <c r="AB53" i="13" s="1"/>
  <c r="AI46" i="13"/>
  <c r="AI53" i="13" s="1"/>
  <c r="N47" i="13"/>
  <c r="P47" i="13"/>
  <c r="Q47" i="13"/>
  <c r="R47" i="13"/>
  <c r="S47" i="13"/>
  <c r="T47" i="13"/>
  <c r="W47" i="13"/>
  <c r="X47" i="13"/>
  <c r="Y47" i="13"/>
  <c r="Z47" i="13"/>
  <c r="AA47" i="13"/>
  <c r="AB47" i="13"/>
  <c r="AI47" i="13"/>
  <c r="N48" i="13"/>
  <c r="P48" i="13"/>
  <c r="Q48" i="13"/>
  <c r="R48" i="13"/>
  <c r="S48" i="13"/>
  <c r="T48" i="13"/>
  <c r="W48" i="13"/>
  <c r="X48" i="13"/>
  <c r="Y48" i="13"/>
  <c r="Z48" i="13"/>
  <c r="AA48" i="13"/>
  <c r="AB48" i="13"/>
  <c r="AI48" i="13"/>
  <c r="N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I49" i="13"/>
  <c r="J46" i="13"/>
  <c r="J53" i="13" s="1"/>
  <c r="L46" i="13"/>
  <c r="L53" i="13" s="1"/>
  <c r="M46" i="13"/>
  <c r="M53" i="13" s="1"/>
  <c r="J47" i="13"/>
  <c r="L47" i="13"/>
  <c r="M47" i="13"/>
  <c r="J48" i="13"/>
  <c r="L48" i="13"/>
  <c r="M48" i="13"/>
  <c r="J49" i="13"/>
  <c r="L49" i="13"/>
  <c r="M49" i="13"/>
  <c r="I49" i="13"/>
  <c r="I47" i="13"/>
  <c r="I46" i="13"/>
  <c r="I53" i="13" s="1"/>
  <c r="I48" i="13"/>
  <c r="F48" i="13"/>
  <c r="G48" i="13"/>
  <c r="E48" i="13"/>
  <c r="L30" i="13"/>
  <c r="M30" i="13"/>
  <c r="N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I30" i="13"/>
  <c r="I30" i="13"/>
  <c r="J30" i="13"/>
  <c r="L26" i="13"/>
  <c r="M26" i="13"/>
  <c r="N26" i="13"/>
  <c r="P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I26" i="13"/>
  <c r="L27" i="13"/>
  <c r="L21" i="13" s="1"/>
  <c r="M27" i="13"/>
  <c r="M21" i="13" s="1"/>
  <c r="N27" i="13"/>
  <c r="N21" i="13" s="1"/>
  <c r="P27" i="13"/>
  <c r="P21" i="13" s="1"/>
  <c r="Q27" i="13"/>
  <c r="Q21" i="13" s="1"/>
  <c r="R27" i="13"/>
  <c r="R21" i="13" s="1"/>
  <c r="S27" i="13"/>
  <c r="S21" i="13" s="1"/>
  <c r="T27" i="13"/>
  <c r="T21" i="13" s="1"/>
  <c r="U27" i="13"/>
  <c r="U8" i="13" s="1"/>
  <c r="U46" i="13" s="1"/>
  <c r="U53" i="13" s="1"/>
  <c r="V27" i="13"/>
  <c r="W27" i="13"/>
  <c r="W36" i="13" s="1"/>
  <c r="W37" i="13" s="1"/>
  <c r="X27" i="13"/>
  <c r="X36" i="13" s="1"/>
  <c r="X37" i="13" s="1"/>
  <c r="Y27" i="13"/>
  <c r="Y21" i="13" s="1"/>
  <c r="Z27" i="13"/>
  <c r="Z21" i="13" s="1"/>
  <c r="AA27" i="13"/>
  <c r="AA21" i="13" s="1"/>
  <c r="AB27" i="13"/>
  <c r="AB21" i="13" s="1"/>
  <c r="AC27" i="13"/>
  <c r="AC10" i="13" s="1"/>
  <c r="AI27" i="13"/>
  <c r="AI21" i="13" s="1"/>
  <c r="L28" i="13"/>
  <c r="M28" i="13"/>
  <c r="N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I28" i="13"/>
  <c r="L29" i="13"/>
  <c r="M29" i="13"/>
  <c r="N29" i="13"/>
  <c r="P29" i="13"/>
  <c r="Q29" i="13"/>
  <c r="R29" i="13"/>
  <c r="S29" i="13"/>
  <c r="T29" i="13"/>
  <c r="W29" i="13"/>
  <c r="X29" i="13"/>
  <c r="Y29" i="13"/>
  <c r="Z29" i="13"/>
  <c r="AA29" i="13"/>
  <c r="AB29" i="13"/>
  <c r="AI29" i="13"/>
  <c r="L32" i="13"/>
  <c r="M32" i="13"/>
  <c r="N32" i="13"/>
  <c r="P32" i="13"/>
  <c r="Q32" i="13"/>
  <c r="R32" i="13"/>
  <c r="S32" i="13"/>
  <c r="T32" i="13"/>
  <c r="W32" i="13"/>
  <c r="X32" i="13"/>
  <c r="Y32" i="13"/>
  <c r="Z32" i="13"/>
  <c r="AA32" i="13"/>
  <c r="AB32" i="13"/>
  <c r="AI32" i="13"/>
  <c r="I26" i="13"/>
  <c r="J26" i="13"/>
  <c r="I27" i="13"/>
  <c r="I21" i="13" s="1"/>
  <c r="J27" i="13"/>
  <c r="J21" i="13" s="1"/>
  <c r="I28" i="13"/>
  <c r="J28" i="13"/>
  <c r="I29" i="13"/>
  <c r="J29" i="13"/>
  <c r="I32" i="13"/>
  <c r="J32" i="13"/>
  <c r="L58" i="13"/>
  <c r="M58" i="13"/>
  <c r="N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I58" i="13"/>
  <c r="I58" i="13"/>
  <c r="J58" i="13"/>
  <c r="AI61" i="13"/>
  <c r="AC61" i="13"/>
  <c r="AB61" i="13"/>
  <c r="AA61" i="13"/>
  <c r="Z61" i="13"/>
  <c r="Y61" i="13"/>
  <c r="X61" i="13"/>
  <c r="W61" i="13"/>
  <c r="V61" i="13"/>
  <c r="U61" i="13"/>
  <c r="T61" i="13"/>
  <c r="S61" i="13"/>
  <c r="R61" i="13"/>
  <c r="Q61" i="13"/>
  <c r="P61" i="13"/>
  <c r="N61" i="13"/>
  <c r="M61" i="13"/>
  <c r="L61" i="13"/>
  <c r="J61" i="13"/>
  <c r="I61" i="13"/>
  <c r="AI60" i="13"/>
  <c r="AC60" i="13"/>
  <c r="AB60" i="13"/>
  <c r="AA60" i="13"/>
  <c r="Z60" i="13"/>
  <c r="Y60" i="13"/>
  <c r="X60" i="13"/>
  <c r="W60" i="13"/>
  <c r="V60" i="13"/>
  <c r="U60" i="13"/>
  <c r="T60" i="13"/>
  <c r="S60" i="13"/>
  <c r="R60" i="13"/>
  <c r="Q60" i="13"/>
  <c r="P60" i="13"/>
  <c r="N60" i="13"/>
  <c r="M60" i="13"/>
  <c r="L60" i="13"/>
  <c r="J60" i="13"/>
  <c r="I60" i="13"/>
  <c r="S50" i="13" l="1"/>
  <c r="P51" i="13"/>
  <c r="V8" i="13"/>
  <c r="V46" i="13" s="1"/>
  <c r="V53" i="13" s="1"/>
  <c r="V9" i="13"/>
  <c r="V10" i="13"/>
  <c r="AA50" i="13"/>
  <c r="S45" i="13"/>
  <c r="S65" i="13"/>
  <c r="S64" i="13"/>
  <c r="R45" i="13"/>
  <c r="R65" i="13"/>
  <c r="R64" i="13"/>
  <c r="AC45" i="13"/>
  <c r="AC65" i="13"/>
  <c r="AC64" i="13"/>
  <c r="Q45" i="13"/>
  <c r="Q65" i="13"/>
  <c r="Q64" i="13"/>
  <c r="Q50" i="13"/>
  <c r="L45" i="13"/>
  <c r="L65" i="13"/>
  <c r="L64" i="13"/>
  <c r="W45" i="13"/>
  <c r="W65" i="13"/>
  <c r="W64" i="13"/>
  <c r="V45" i="13"/>
  <c r="V65" i="13"/>
  <c r="V64" i="13"/>
  <c r="J45" i="13"/>
  <c r="J65" i="13"/>
  <c r="J64" i="13"/>
  <c r="AI45" i="13"/>
  <c r="AI65" i="13"/>
  <c r="AI64" i="13"/>
  <c r="AB45" i="13"/>
  <c r="AB65" i="13"/>
  <c r="AB64" i="13"/>
  <c r="P45" i="13"/>
  <c r="P65" i="13"/>
  <c r="P64" i="13"/>
  <c r="I45" i="13"/>
  <c r="I64" i="13"/>
  <c r="I65" i="13"/>
  <c r="AA45" i="13"/>
  <c r="AA65" i="13"/>
  <c r="AA64" i="13"/>
  <c r="N45" i="13"/>
  <c r="N65" i="13"/>
  <c r="N64" i="13"/>
  <c r="Y45" i="13"/>
  <c r="Y65" i="13"/>
  <c r="Y64" i="13"/>
  <c r="X45" i="13"/>
  <c r="X65" i="13"/>
  <c r="X64" i="13"/>
  <c r="U45" i="13"/>
  <c r="U65" i="13"/>
  <c r="U64" i="13"/>
  <c r="T45" i="13"/>
  <c r="T64" i="13"/>
  <c r="T65" i="13"/>
  <c r="Z45" i="13"/>
  <c r="Z64" i="13"/>
  <c r="Z65" i="13"/>
  <c r="M45" i="13"/>
  <c r="M64" i="13"/>
  <c r="M65" i="13"/>
  <c r="M36" i="13"/>
  <c r="M37" i="13" s="1"/>
  <c r="T36" i="13"/>
  <c r="T37" i="13" s="1"/>
  <c r="AB33" i="13"/>
  <c r="AB34" i="13" s="1"/>
  <c r="AB35" i="13" s="1"/>
  <c r="N51" i="13"/>
  <c r="AC8" i="13"/>
  <c r="AC21" i="13" s="1"/>
  <c r="AA51" i="13"/>
  <c r="AA52" i="13" s="1"/>
  <c r="AC9" i="13"/>
  <c r="AC47" i="13" s="1"/>
  <c r="AC51" i="13" s="1"/>
  <c r="J50" i="13"/>
  <c r="Q36" i="13"/>
  <c r="Q37" i="13" s="1"/>
  <c r="N33" i="13"/>
  <c r="N34" i="13" s="1"/>
  <c r="N35" i="13" s="1"/>
  <c r="R33" i="13"/>
  <c r="R34" i="13" s="1"/>
  <c r="R35" i="13" s="1"/>
  <c r="T50" i="13"/>
  <c r="J33" i="13"/>
  <c r="J34" i="13" s="1"/>
  <c r="J35" i="13" s="1"/>
  <c r="AB51" i="13"/>
  <c r="U9" i="13"/>
  <c r="U32" i="13" s="1"/>
  <c r="N50" i="13"/>
  <c r="N52" i="13" s="1"/>
  <c r="U10" i="13"/>
  <c r="U29" i="13" s="1"/>
  <c r="AB50" i="13"/>
  <c r="AA36" i="13"/>
  <c r="AA37" i="13" s="1"/>
  <c r="M33" i="13"/>
  <c r="M34" i="13" s="1"/>
  <c r="M35" i="13" s="1"/>
  <c r="M38" i="13" s="1"/>
  <c r="M23" i="13" s="1"/>
  <c r="R50" i="13"/>
  <c r="S36" i="13"/>
  <c r="S37" i="13" s="1"/>
  <c r="L33" i="13"/>
  <c r="L34" i="13" s="1"/>
  <c r="L35" i="13" s="1"/>
  <c r="P50" i="13"/>
  <c r="P52" i="13" s="1"/>
  <c r="P54" i="13" s="1"/>
  <c r="P63" i="13" s="1"/>
  <c r="R51" i="13"/>
  <c r="L36" i="13"/>
  <c r="L37" i="13" s="1"/>
  <c r="AI51" i="13"/>
  <c r="Q51" i="13"/>
  <c r="W51" i="13"/>
  <c r="Y50" i="13"/>
  <c r="R36" i="13"/>
  <c r="R37" i="13" s="1"/>
  <c r="AA33" i="13"/>
  <c r="AA34" i="13" s="1"/>
  <c r="AA35" i="13" s="1"/>
  <c r="Z50" i="13"/>
  <c r="P36" i="13"/>
  <c r="P37" i="13" s="1"/>
  <c r="Z51" i="13"/>
  <c r="W33" i="13"/>
  <c r="W34" i="13" s="1"/>
  <c r="W35" i="13" s="1"/>
  <c r="W38" i="13" s="1"/>
  <c r="W23" i="13" s="1"/>
  <c r="Y33" i="13"/>
  <c r="Y34" i="13" s="1"/>
  <c r="Y35" i="13" s="1"/>
  <c r="V33" i="13"/>
  <c r="V34" i="13" s="1"/>
  <c r="V35" i="13" s="1"/>
  <c r="AI50" i="13"/>
  <c r="N36" i="13"/>
  <c r="N37" i="13" s="1"/>
  <c r="AB36" i="13"/>
  <c r="AB37" i="13" s="1"/>
  <c r="Z36" i="13"/>
  <c r="Z37" i="13" s="1"/>
  <c r="S33" i="13"/>
  <c r="S34" i="13" s="1"/>
  <c r="S35" i="13" s="1"/>
  <c r="X50" i="13"/>
  <c r="AI33" i="13"/>
  <c r="AI34" i="13" s="1"/>
  <c r="AI35" i="13" s="1"/>
  <c r="AC29" i="13"/>
  <c r="AC48" i="13"/>
  <c r="AC50" i="13" s="1"/>
  <c r="Y36" i="13"/>
  <c r="Y37" i="13" s="1"/>
  <c r="Z33" i="13"/>
  <c r="Z34" i="13" s="1"/>
  <c r="Z35" i="13" s="1"/>
  <c r="I51" i="13"/>
  <c r="T51" i="13"/>
  <c r="Y51" i="13"/>
  <c r="W50" i="13"/>
  <c r="X51" i="13"/>
  <c r="J36" i="13"/>
  <c r="J37" i="13" s="1"/>
  <c r="I36" i="13"/>
  <c r="I37" i="13" s="1"/>
  <c r="M50" i="13"/>
  <c r="AI36" i="13"/>
  <c r="AI37" i="13" s="1"/>
  <c r="L50" i="13"/>
  <c r="S51" i="13"/>
  <c r="S52" i="13" s="1"/>
  <c r="M51" i="13"/>
  <c r="L51" i="13"/>
  <c r="J51" i="13"/>
  <c r="I50" i="13"/>
  <c r="X33" i="13"/>
  <c r="X34" i="13" s="1"/>
  <c r="X35" i="13" s="1"/>
  <c r="X38" i="13" s="1"/>
  <c r="X23" i="13" s="1"/>
  <c r="T33" i="13"/>
  <c r="T34" i="13" s="1"/>
  <c r="T35" i="13" s="1"/>
  <c r="Q33" i="13"/>
  <c r="Q34" i="13" s="1"/>
  <c r="Q35" i="13" s="1"/>
  <c r="P33" i="13"/>
  <c r="P34" i="13" s="1"/>
  <c r="P35" i="13" s="1"/>
  <c r="I33" i="13"/>
  <c r="I34" i="13" s="1"/>
  <c r="I35" i="13" s="1"/>
  <c r="U36" i="13"/>
  <c r="U37" i="13" s="1"/>
  <c r="U21" i="13"/>
  <c r="X21" i="13"/>
  <c r="W21" i="13"/>
  <c r="V36" i="13" l="1"/>
  <c r="V37" i="13" s="1"/>
  <c r="V38" i="13" s="1"/>
  <c r="V23" i="13" s="1"/>
  <c r="V39" i="13" s="1"/>
  <c r="V40" i="13" s="1"/>
  <c r="V42" i="13" s="1"/>
  <c r="V41" i="13" s="1"/>
  <c r="V29" i="13"/>
  <c r="V48" i="13"/>
  <c r="V50" i="13" s="1"/>
  <c r="V32" i="13"/>
  <c r="V47" i="13"/>
  <c r="V51" i="13" s="1"/>
  <c r="AC46" i="13"/>
  <c r="AC53" i="13" s="1"/>
  <c r="V21" i="13"/>
  <c r="Q52" i="13"/>
  <c r="Q54" i="13" s="1"/>
  <c r="Q63" i="13" s="1"/>
  <c r="U48" i="13"/>
  <c r="U50" i="13" s="1"/>
  <c r="J52" i="13"/>
  <c r="J54" i="13" s="1"/>
  <c r="J63" i="13" s="1"/>
  <c r="Q38" i="13"/>
  <c r="AC36" i="13"/>
  <c r="AC37" i="13" s="1"/>
  <c r="T38" i="13"/>
  <c r="T23" i="13" s="1"/>
  <c r="T39" i="13" s="1"/>
  <c r="T40" i="13" s="1"/>
  <c r="T42" i="13" s="1"/>
  <c r="T41" i="13" s="1"/>
  <c r="P38" i="13"/>
  <c r="P23" i="13" s="1"/>
  <c r="P39" i="13" s="1"/>
  <c r="P40" i="13" s="1"/>
  <c r="P42" i="13" s="1"/>
  <c r="P41" i="13" s="1"/>
  <c r="AC52" i="13"/>
  <c r="AC62" i="13" s="1"/>
  <c r="Z52" i="13"/>
  <c r="Z54" i="13" s="1"/>
  <c r="Z63" i="13" s="1"/>
  <c r="T52" i="13"/>
  <c r="T54" i="13" s="1"/>
  <c r="T63" i="13" s="1"/>
  <c r="AC32" i="13"/>
  <c r="AC33" i="13"/>
  <c r="AC34" i="13" s="1"/>
  <c r="AC35" i="13" s="1"/>
  <c r="AB52" i="13"/>
  <c r="AB62" i="13" s="1"/>
  <c r="AI38" i="13"/>
  <c r="AI23" i="13" s="1"/>
  <c r="AI39" i="13" s="1"/>
  <c r="AI40" i="13" s="1"/>
  <c r="AI42" i="13" s="1"/>
  <c r="AI41" i="13" s="1"/>
  <c r="AB38" i="13"/>
  <c r="AB23" i="13" s="1"/>
  <c r="AB39" i="13" s="1"/>
  <c r="AB40" i="13" s="1"/>
  <c r="AB42" i="13" s="1"/>
  <c r="AB41" i="13" s="1"/>
  <c r="U33" i="13"/>
  <c r="U34" i="13" s="1"/>
  <c r="U35" i="13" s="1"/>
  <c r="U38" i="13" s="1"/>
  <c r="U23" i="13" s="1"/>
  <c r="N38" i="13"/>
  <c r="N23" i="13" s="1"/>
  <c r="N39" i="13" s="1"/>
  <c r="N40" i="13" s="1"/>
  <c r="N42" i="13" s="1"/>
  <c r="N41" i="13" s="1"/>
  <c r="R38" i="13"/>
  <c r="R23" i="13" s="1"/>
  <c r="R39" i="13" s="1"/>
  <c r="R40" i="13" s="1"/>
  <c r="R42" i="13" s="1"/>
  <c r="R41" i="13" s="1"/>
  <c r="Y38" i="13"/>
  <c r="Y23" i="13" s="1"/>
  <c r="Y39" i="13" s="1"/>
  <c r="Y40" i="13" s="1"/>
  <c r="Y42" i="13" s="1"/>
  <c r="Y41" i="13" s="1"/>
  <c r="Z38" i="13"/>
  <c r="Z23" i="13" s="1"/>
  <c r="Z39" i="13" s="1"/>
  <c r="Z40" i="13" s="1"/>
  <c r="Z42" i="13" s="1"/>
  <c r="Z41" i="13" s="1"/>
  <c r="S38" i="13"/>
  <c r="S23" i="13" s="1"/>
  <c r="S39" i="13" s="1"/>
  <c r="S40" i="13" s="1"/>
  <c r="S42" i="13" s="1"/>
  <c r="S41" i="13" s="1"/>
  <c r="U47" i="13"/>
  <c r="U51" i="13" s="1"/>
  <c r="L52" i="13"/>
  <c r="L62" i="13" s="1"/>
  <c r="W52" i="13"/>
  <c r="W62" i="13" s="1"/>
  <c r="Y52" i="13"/>
  <c r="Y54" i="13" s="1"/>
  <c r="Y63" i="13" s="1"/>
  <c r="L38" i="13"/>
  <c r="L23" i="13" s="1"/>
  <c r="L39" i="13" s="1"/>
  <c r="L40" i="13" s="1"/>
  <c r="L42" i="13" s="1"/>
  <c r="L41" i="13" s="1"/>
  <c r="AA38" i="13"/>
  <c r="AA23" i="13" s="1"/>
  <c r="AA39" i="13" s="1"/>
  <c r="AA40" i="13" s="1"/>
  <c r="AA42" i="13" s="1"/>
  <c r="AA41" i="13" s="1"/>
  <c r="R52" i="13"/>
  <c r="AI52" i="13"/>
  <c r="AI62" i="13" s="1"/>
  <c r="J38" i="13"/>
  <c r="J23" i="13" s="1"/>
  <c r="J39" i="13" s="1"/>
  <c r="J40" i="13" s="1"/>
  <c r="J42" i="13" s="1"/>
  <c r="J41" i="13" s="1"/>
  <c r="P62" i="13"/>
  <c r="X52" i="13"/>
  <c r="X62" i="13" s="1"/>
  <c r="I38" i="13"/>
  <c r="I23" i="13" s="1"/>
  <c r="I39" i="13" s="1"/>
  <c r="I40" i="13" s="1"/>
  <c r="I42" i="13" s="1"/>
  <c r="I41" i="13" s="1"/>
  <c r="M52" i="13"/>
  <c r="M62" i="13" s="1"/>
  <c r="I52" i="13"/>
  <c r="I62" i="13" s="1"/>
  <c r="S54" i="13"/>
  <c r="S63" i="13" s="1"/>
  <c r="S62" i="13"/>
  <c r="N54" i="13"/>
  <c r="N63" i="13" s="1"/>
  <c r="N62" i="13"/>
  <c r="AA54" i="13"/>
  <c r="AA63" i="13" s="1"/>
  <c r="AA62" i="13"/>
  <c r="X39" i="13"/>
  <c r="X40" i="13" s="1"/>
  <c r="X42" i="13" s="1"/>
  <c r="X41" i="13" s="1"/>
  <c r="W39" i="13"/>
  <c r="W40" i="13" s="1"/>
  <c r="W42" i="13" s="1"/>
  <c r="W41" i="13" s="1"/>
  <c r="M39" i="13"/>
  <c r="M40" i="13" s="1"/>
  <c r="M42" i="13" s="1"/>
  <c r="M41" i="13" s="1"/>
  <c r="V52" i="13" l="1"/>
  <c r="V62" i="13" s="1"/>
  <c r="AC54" i="13"/>
  <c r="AC63" i="13" s="1"/>
  <c r="J62" i="13"/>
  <c r="AC38" i="13"/>
  <c r="AC23" i="13" s="1"/>
  <c r="AC39" i="13" s="1"/>
  <c r="AC40" i="13" s="1"/>
  <c r="AC42" i="13" s="1"/>
  <c r="AC41" i="13" s="1"/>
  <c r="U52" i="13"/>
  <c r="U54" i="13" s="1"/>
  <c r="U63" i="13" s="1"/>
  <c r="V54" i="13"/>
  <c r="V63" i="13" s="1"/>
  <c r="T62" i="13"/>
  <c r="Q23" i="13"/>
  <c r="Q39" i="13" s="1"/>
  <c r="Q40" i="13" s="1"/>
  <c r="Q42" i="13" s="1"/>
  <c r="Q41" i="13" s="1"/>
  <c r="Q44" i="13"/>
  <c r="Q62" i="13"/>
  <c r="Z62" i="13"/>
  <c r="AB54" i="13"/>
  <c r="AB63" i="13" s="1"/>
  <c r="Y62" i="13"/>
  <c r="W54" i="13"/>
  <c r="W63" i="13" s="1"/>
  <c r="AI54" i="13"/>
  <c r="AI63" i="13" s="1"/>
  <c r="L54" i="13"/>
  <c r="L63" i="13" s="1"/>
  <c r="X54" i="13"/>
  <c r="X63" i="13" s="1"/>
  <c r="R62" i="13"/>
  <c r="R54" i="13"/>
  <c r="R63" i="13" s="1"/>
  <c r="I54" i="13"/>
  <c r="I63" i="13" s="1"/>
  <c r="M54" i="13"/>
  <c r="M63" i="13" s="1"/>
  <c r="Q24" i="13"/>
  <c r="Q59" i="13" s="1"/>
  <c r="Q66" i="13" s="1"/>
  <c r="R24" i="13"/>
  <c r="R59" i="13" s="1"/>
  <c r="R66" i="13" s="1"/>
  <c r="P24" i="13"/>
  <c r="P59" i="13" s="1"/>
  <c r="P66" i="13" s="1"/>
  <c r="J24" i="13"/>
  <c r="J59" i="13" s="1"/>
  <c r="J66" i="13" s="1"/>
  <c r="AI24" i="13"/>
  <c r="AI59" i="13" s="1"/>
  <c r="AI66" i="13" s="1"/>
  <c r="S24" i="13"/>
  <c r="S59" i="13" s="1"/>
  <c r="S66" i="13" s="1"/>
  <c r="N24" i="13"/>
  <c r="N59" i="13" s="1"/>
  <c r="N66" i="13" s="1"/>
  <c r="U39" i="13"/>
  <c r="U40" i="13" s="1"/>
  <c r="U42" i="13" s="1"/>
  <c r="U41" i="13" s="1"/>
  <c r="AB24" i="13"/>
  <c r="AB59" i="13" s="1"/>
  <c r="AB66" i="13" s="1"/>
  <c r="M24" i="13"/>
  <c r="M59" i="13" s="1"/>
  <c r="M66" i="13" s="1"/>
  <c r="T24" i="13"/>
  <c r="T59" i="13" s="1"/>
  <c r="T66" i="13" s="1"/>
  <c r="W24" i="13"/>
  <c r="W59" i="13" s="1"/>
  <c r="W66" i="13" s="1"/>
  <c r="L24" i="13"/>
  <c r="L59" i="13" s="1"/>
  <c r="L66" i="13" s="1"/>
  <c r="V24" i="13"/>
  <c r="V59" i="13" s="1"/>
  <c r="V66" i="13" s="1"/>
  <c r="X24" i="13"/>
  <c r="X59" i="13" s="1"/>
  <c r="X66" i="13" s="1"/>
  <c r="Y24" i="13"/>
  <c r="Y59" i="13" s="1"/>
  <c r="Y66" i="13" s="1"/>
  <c r="AA24" i="13"/>
  <c r="AA59" i="13" s="1"/>
  <c r="AA66" i="13" s="1"/>
  <c r="Z24" i="13"/>
  <c r="Z59" i="13" s="1"/>
  <c r="Z66" i="13" s="1"/>
  <c r="I24" i="13"/>
  <c r="AC24" i="13" l="1"/>
  <c r="AC59" i="13" s="1"/>
  <c r="AC66" i="13" s="1"/>
  <c r="U62" i="13"/>
  <c r="I59" i="13"/>
  <c r="I66" i="13" s="1"/>
  <c r="U24" i="13"/>
  <c r="U59" i="13" s="1"/>
  <c r="U66" i="13" s="1"/>
  <c r="H48" i="13" l="1"/>
  <c r="H31" i="13" l="1"/>
  <c r="N4" i="25" l="1"/>
  <c r="I20" i="25"/>
  <c r="H19" i="25"/>
  <c r="H21" i="25" s="1"/>
  <c r="H22" i="25" s="1"/>
  <c r="I18" i="25"/>
  <c r="J17" i="25"/>
  <c r="J21" i="25" s="1"/>
  <c r="H11" i="25"/>
  <c r="H12" i="25" s="1"/>
  <c r="I10" i="25"/>
  <c r="I12" i="25" s="1"/>
  <c r="I13" i="25" s="1"/>
  <c r="H4" i="25"/>
  <c r="H5" i="25" s="1"/>
  <c r="I3" i="25"/>
  <c r="I5" i="25" s="1"/>
  <c r="H6" i="25" l="1"/>
  <c r="I21" i="25"/>
  <c r="I22" i="25" s="1"/>
  <c r="J22" i="25"/>
  <c r="I6" i="25"/>
  <c r="H13" i="25"/>
  <c r="H49" i="13" l="1"/>
  <c r="H47" i="13"/>
  <c r="H46" i="13"/>
  <c r="H53" i="13" s="1"/>
  <c r="H58" i="13"/>
  <c r="H32" i="13"/>
  <c r="H30" i="13"/>
  <c r="H29" i="13"/>
  <c r="H28" i="13"/>
  <c r="H27" i="13"/>
  <c r="H21" i="13" s="1"/>
  <c r="H26" i="13"/>
  <c r="H19" i="13"/>
  <c r="H61" i="13" s="1"/>
  <c r="H18" i="13"/>
  <c r="H60" i="13"/>
  <c r="G30" i="13"/>
  <c r="H45" i="13" l="1"/>
  <c r="H64" i="13"/>
  <c r="H65" i="13"/>
  <c r="H36" i="13"/>
  <c r="H37" i="13" s="1"/>
  <c r="H33" i="13"/>
  <c r="H34" i="13" s="1"/>
  <c r="H35" i="13" s="1"/>
  <c r="H50" i="13"/>
  <c r="H51" i="13"/>
  <c r="F18" i="13"/>
  <c r="F19" i="13"/>
  <c r="F61" i="13" s="1"/>
  <c r="F26" i="13"/>
  <c r="F27" i="13"/>
  <c r="F36" i="13" s="1"/>
  <c r="F28" i="13"/>
  <c r="F29" i="13"/>
  <c r="F31" i="13"/>
  <c r="F33" i="13" s="1"/>
  <c r="F32" i="13"/>
  <c r="F58" i="13"/>
  <c r="F49" i="13"/>
  <c r="G49" i="13"/>
  <c r="E49" i="13"/>
  <c r="E50" i="13" s="1"/>
  <c r="F46" i="13"/>
  <c r="F53" i="13" s="1"/>
  <c r="G46" i="13"/>
  <c r="G53" i="13" s="1"/>
  <c r="F47" i="13"/>
  <c r="G47" i="13"/>
  <c r="E47" i="13"/>
  <c r="E46" i="13"/>
  <c r="E53" i="13" s="1"/>
  <c r="E58" i="13"/>
  <c r="E32" i="13"/>
  <c r="E31" i="13"/>
  <c r="E29" i="13"/>
  <c r="E28" i="13"/>
  <c r="E27" i="13"/>
  <c r="E36" i="13" s="1"/>
  <c r="E26" i="13"/>
  <c r="E19" i="13"/>
  <c r="E61" i="13" s="1"/>
  <c r="E18" i="13"/>
  <c r="E3" i="13"/>
  <c r="E60" i="13" s="1"/>
  <c r="G58" i="13"/>
  <c r="G32" i="13"/>
  <c r="G31" i="13"/>
  <c r="G29" i="13"/>
  <c r="G28" i="13"/>
  <c r="G27" i="13"/>
  <c r="G36" i="13" s="1"/>
  <c r="G37" i="13" s="1"/>
  <c r="G26" i="13"/>
  <c r="G19" i="13"/>
  <c r="G61" i="13" s="1"/>
  <c r="G18" i="13"/>
  <c r="F60" i="13"/>
  <c r="G60" i="13"/>
  <c r="D56" i="13"/>
  <c r="H38" i="13" l="1"/>
  <c r="H23" i="13" s="1"/>
  <c r="H39" i="13" s="1"/>
  <c r="H40" i="13" s="1"/>
  <c r="H42" i="13" s="1"/>
  <c r="H41" i="13" s="1"/>
  <c r="G45" i="13"/>
  <c r="G65" i="13"/>
  <c r="G64" i="13"/>
  <c r="F45" i="13"/>
  <c r="F65" i="13"/>
  <c r="F64" i="13"/>
  <c r="E45" i="13"/>
  <c r="E65" i="13"/>
  <c r="E64" i="13"/>
  <c r="F34" i="13"/>
  <c r="F35" i="13" s="1"/>
  <c r="H52" i="13"/>
  <c r="H54" i="13" s="1"/>
  <c r="H63" i="13" s="1"/>
  <c r="E51" i="13"/>
  <c r="E52" i="13" s="1"/>
  <c r="E62" i="13" s="1"/>
  <c r="F51" i="13"/>
  <c r="G50" i="13"/>
  <c r="G51" i="13"/>
  <c r="F50" i="13"/>
  <c r="F37" i="13"/>
  <c r="F21" i="13"/>
  <c r="E33" i="13"/>
  <c r="E34" i="13" s="1"/>
  <c r="E37" i="13"/>
  <c r="E21" i="13"/>
  <c r="G21" i="13"/>
  <c r="G33" i="13"/>
  <c r="G34" i="13" s="1"/>
  <c r="G35" i="13" s="1"/>
  <c r="G38" i="13" s="1"/>
  <c r="G23" i="13" s="1"/>
  <c r="F38" i="13" l="1"/>
  <c r="F23" i="13" s="1"/>
  <c r="F39" i="13" s="1"/>
  <c r="F40" i="13" s="1"/>
  <c r="F42" i="13" s="1"/>
  <c r="F41" i="13" s="1"/>
  <c r="E35" i="13"/>
  <c r="F52" i="13"/>
  <c r="F54" i="13" s="1"/>
  <c r="F63" i="13" s="1"/>
  <c r="H62" i="13"/>
  <c r="G52" i="13"/>
  <c r="H24" i="13"/>
  <c r="H59" i="13" s="1"/>
  <c r="H66" i="13" s="1"/>
  <c r="E38" i="13"/>
  <c r="E23" i="13" s="1"/>
  <c r="E39" i="13" s="1"/>
  <c r="E40" i="13" s="1"/>
  <c r="G54" i="13"/>
  <c r="G63" i="13" s="1"/>
  <c r="G62" i="13"/>
  <c r="E54" i="13"/>
  <c r="E63" i="13" s="1"/>
  <c r="G39" i="13"/>
  <c r="G40" i="13" s="1"/>
  <c r="G42" i="13" s="1"/>
  <c r="G41" i="13" s="1"/>
  <c r="F24" i="13" l="1"/>
  <c r="F59" i="13" s="1"/>
  <c r="F66" i="13" s="1"/>
  <c r="F62" i="13"/>
  <c r="E42" i="13"/>
  <c r="E41" i="13" s="1"/>
  <c r="E24" i="13"/>
  <c r="E59" i="13" s="1"/>
  <c r="E66" i="13" s="1"/>
  <c r="G24" i="13"/>
  <c r="G59" i="13" s="1"/>
  <c r="G66" i="13" s="1"/>
  <c r="D103" i="8" l="1"/>
  <c r="D43" i="8"/>
  <c r="B61" i="8"/>
  <c r="AC104" i="8"/>
  <c r="AB104" i="8"/>
  <c r="AA104" i="8"/>
  <c r="Z104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AB95" i="8"/>
  <c r="AB96" i="8" s="1"/>
  <c r="AC91" i="8"/>
  <c r="AB91" i="8"/>
  <c r="Z91" i="8"/>
  <c r="Y91" i="8"/>
  <c r="X91" i="8"/>
  <c r="W91" i="8"/>
  <c r="V91" i="8"/>
  <c r="U91" i="8"/>
  <c r="T91" i="8"/>
  <c r="S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AC90" i="8"/>
  <c r="AB90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AC89" i="8"/>
  <c r="AB89" i="8"/>
  <c r="AA89" i="8"/>
  <c r="Z89" i="8"/>
  <c r="Z92" i="8" s="1"/>
  <c r="Y89" i="8"/>
  <c r="X89" i="8"/>
  <c r="W89" i="8"/>
  <c r="V89" i="8"/>
  <c r="V92" i="8" s="1"/>
  <c r="U89" i="8"/>
  <c r="T89" i="8"/>
  <c r="S89" i="8"/>
  <c r="R89" i="8"/>
  <c r="Q89" i="8"/>
  <c r="P89" i="8"/>
  <c r="O89" i="8"/>
  <c r="N89" i="8"/>
  <c r="N92" i="8" s="1"/>
  <c r="M89" i="8"/>
  <c r="L89" i="8"/>
  <c r="K89" i="8"/>
  <c r="J89" i="8"/>
  <c r="J92" i="8" s="1"/>
  <c r="I89" i="8"/>
  <c r="H89" i="8"/>
  <c r="G89" i="8"/>
  <c r="F89" i="8"/>
  <c r="F92" i="8" s="1"/>
  <c r="E89" i="8"/>
  <c r="AC88" i="8"/>
  <c r="AB88" i="8"/>
  <c r="Z88" i="8"/>
  <c r="Y88" i="8"/>
  <c r="X88" i="8"/>
  <c r="W88" i="8"/>
  <c r="V88" i="8"/>
  <c r="U88" i="8"/>
  <c r="T88" i="8"/>
  <c r="S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AC87" i="8"/>
  <c r="AB87" i="8"/>
  <c r="AA87" i="8"/>
  <c r="Z87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AC86" i="8"/>
  <c r="AC95" i="8" s="1"/>
  <c r="AC96" i="8" s="1"/>
  <c r="AB86" i="8"/>
  <c r="AA86" i="8"/>
  <c r="AA69" i="8" s="1"/>
  <c r="AA88" i="8" s="1"/>
  <c r="Z86" i="8"/>
  <c r="Z95" i="8" s="1"/>
  <c r="Z96" i="8" s="1"/>
  <c r="Y86" i="8"/>
  <c r="Y95" i="8" s="1"/>
  <c r="Y96" i="8" s="1"/>
  <c r="X86" i="8"/>
  <c r="X95" i="8" s="1"/>
  <c r="X96" i="8" s="1"/>
  <c r="W86" i="8"/>
  <c r="W95" i="8" s="1"/>
  <c r="W96" i="8" s="1"/>
  <c r="V86" i="8"/>
  <c r="V95" i="8" s="1"/>
  <c r="V96" i="8" s="1"/>
  <c r="U86" i="8"/>
  <c r="U95" i="8" s="1"/>
  <c r="U96" i="8" s="1"/>
  <c r="T86" i="8"/>
  <c r="T95" i="8" s="1"/>
  <c r="T96" i="8" s="1"/>
  <c r="S86" i="8"/>
  <c r="S95" i="8" s="1"/>
  <c r="S96" i="8" s="1"/>
  <c r="R86" i="8"/>
  <c r="R69" i="8" s="1"/>
  <c r="Q86" i="8"/>
  <c r="Q95" i="8" s="1"/>
  <c r="Q96" i="8" s="1"/>
  <c r="P86" i="8"/>
  <c r="P95" i="8" s="1"/>
  <c r="P96" i="8" s="1"/>
  <c r="O86" i="8"/>
  <c r="O95" i="8" s="1"/>
  <c r="O96" i="8" s="1"/>
  <c r="N86" i="8"/>
  <c r="N95" i="8" s="1"/>
  <c r="N96" i="8" s="1"/>
  <c r="M86" i="8"/>
  <c r="M95" i="8" s="1"/>
  <c r="M96" i="8" s="1"/>
  <c r="L86" i="8"/>
  <c r="L95" i="8" s="1"/>
  <c r="L96" i="8" s="1"/>
  <c r="K86" i="8"/>
  <c r="K95" i="8" s="1"/>
  <c r="K96" i="8" s="1"/>
  <c r="J86" i="8"/>
  <c r="J95" i="8" s="1"/>
  <c r="J96" i="8" s="1"/>
  <c r="I86" i="8"/>
  <c r="I95" i="8" s="1"/>
  <c r="I96" i="8" s="1"/>
  <c r="H86" i="8"/>
  <c r="H95" i="8" s="1"/>
  <c r="H96" i="8" s="1"/>
  <c r="G86" i="8"/>
  <c r="G95" i="8" s="1"/>
  <c r="G96" i="8" s="1"/>
  <c r="F86" i="8"/>
  <c r="F95" i="8" s="1"/>
  <c r="F96" i="8" s="1"/>
  <c r="E86" i="8"/>
  <c r="E95" i="8" s="1"/>
  <c r="E96" i="8" s="1"/>
  <c r="AC85" i="8"/>
  <c r="AB85" i="8"/>
  <c r="AA85" i="8"/>
  <c r="Z85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AB80" i="8"/>
  <c r="Z80" i="8"/>
  <c r="T80" i="8"/>
  <c r="P80" i="8"/>
  <c r="N80" i="8"/>
  <c r="AC78" i="8"/>
  <c r="AC107" i="8" s="1"/>
  <c r="AB78" i="8"/>
  <c r="AB107" i="8" s="1"/>
  <c r="AA78" i="8"/>
  <c r="AA107" i="8" s="1"/>
  <c r="Z78" i="8"/>
  <c r="Z107" i="8" s="1"/>
  <c r="Y78" i="8"/>
  <c r="Y107" i="8" s="1"/>
  <c r="X78" i="8"/>
  <c r="X107" i="8" s="1"/>
  <c r="W78" i="8"/>
  <c r="W107" i="8" s="1"/>
  <c r="V78" i="8"/>
  <c r="V107" i="8" s="1"/>
  <c r="U78" i="8"/>
  <c r="U107" i="8" s="1"/>
  <c r="T78" i="8"/>
  <c r="T107" i="8" s="1"/>
  <c r="S78" i="8"/>
  <c r="S107" i="8" s="1"/>
  <c r="R78" i="8"/>
  <c r="R107" i="8" s="1"/>
  <c r="Q78" i="8"/>
  <c r="Q107" i="8" s="1"/>
  <c r="P78" i="8"/>
  <c r="P107" i="8" s="1"/>
  <c r="O78" i="8"/>
  <c r="O107" i="8" s="1"/>
  <c r="N78" i="8"/>
  <c r="N107" i="8" s="1"/>
  <c r="M78" i="8"/>
  <c r="M107" i="8" s="1"/>
  <c r="L78" i="8"/>
  <c r="L107" i="8" s="1"/>
  <c r="K78" i="8"/>
  <c r="K107" i="8" s="1"/>
  <c r="J78" i="8"/>
  <c r="J107" i="8" s="1"/>
  <c r="I78" i="8"/>
  <c r="I107" i="8" s="1"/>
  <c r="H78" i="8"/>
  <c r="H107" i="8" s="1"/>
  <c r="G78" i="8"/>
  <c r="G107" i="8" s="1"/>
  <c r="F78" i="8"/>
  <c r="F107" i="8" s="1"/>
  <c r="E78" i="8"/>
  <c r="E107" i="8" s="1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AB75" i="8"/>
  <c r="AC62" i="8"/>
  <c r="AC106" i="8" s="1"/>
  <c r="AB62" i="8"/>
  <c r="AB106" i="8" s="1"/>
  <c r="AA62" i="8"/>
  <c r="AA106" i="8" s="1"/>
  <c r="Z62" i="8"/>
  <c r="Z106" i="8" s="1"/>
  <c r="Y62" i="8"/>
  <c r="Y106" i="8" s="1"/>
  <c r="X62" i="8"/>
  <c r="X106" i="8" s="1"/>
  <c r="W62" i="8"/>
  <c r="W106" i="8" s="1"/>
  <c r="V62" i="8"/>
  <c r="V106" i="8" s="1"/>
  <c r="U62" i="8"/>
  <c r="U106" i="8" s="1"/>
  <c r="T62" i="8"/>
  <c r="T106" i="8" s="1"/>
  <c r="S62" i="8"/>
  <c r="S106" i="8" s="1"/>
  <c r="R62" i="8"/>
  <c r="R106" i="8" s="1"/>
  <c r="Q62" i="8"/>
  <c r="Q106" i="8" s="1"/>
  <c r="P62" i="8"/>
  <c r="P106" i="8" s="1"/>
  <c r="O62" i="8"/>
  <c r="O106" i="8" s="1"/>
  <c r="N62" i="8"/>
  <c r="N106" i="8" s="1"/>
  <c r="M62" i="8"/>
  <c r="M106" i="8" s="1"/>
  <c r="L62" i="8"/>
  <c r="L106" i="8" s="1"/>
  <c r="K62" i="8"/>
  <c r="K106" i="8" s="1"/>
  <c r="J62" i="8"/>
  <c r="J106" i="8" s="1"/>
  <c r="I62" i="8"/>
  <c r="I106" i="8" s="1"/>
  <c r="H62" i="8"/>
  <c r="H106" i="8" s="1"/>
  <c r="G62" i="8"/>
  <c r="G106" i="8" s="1"/>
  <c r="F62" i="8"/>
  <c r="F106" i="8" s="1"/>
  <c r="E62" i="8"/>
  <c r="E106" i="8" s="1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E35" i="8"/>
  <c r="E20" i="8" s="1"/>
  <c r="AC31" i="8"/>
  <c r="AB31" i="8"/>
  <c r="Z31" i="8"/>
  <c r="Y31" i="8"/>
  <c r="X31" i="8"/>
  <c r="W31" i="8"/>
  <c r="V31" i="8"/>
  <c r="U31" i="8"/>
  <c r="T31" i="8"/>
  <c r="S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AC29" i="8"/>
  <c r="AB29" i="8"/>
  <c r="AA29" i="8"/>
  <c r="Z29" i="8"/>
  <c r="Z32" i="8" s="1"/>
  <c r="Y29" i="8"/>
  <c r="X29" i="8"/>
  <c r="W29" i="8"/>
  <c r="V29" i="8"/>
  <c r="V32" i="8" s="1"/>
  <c r="U29" i="8"/>
  <c r="T29" i="8"/>
  <c r="S29" i="8"/>
  <c r="R29" i="8"/>
  <c r="Q29" i="8"/>
  <c r="P29" i="8"/>
  <c r="O29" i="8"/>
  <c r="N29" i="8"/>
  <c r="N32" i="8" s="1"/>
  <c r="M29" i="8"/>
  <c r="L29" i="8"/>
  <c r="K29" i="8"/>
  <c r="J29" i="8"/>
  <c r="J32" i="8" s="1"/>
  <c r="I29" i="8"/>
  <c r="H29" i="8"/>
  <c r="G29" i="8"/>
  <c r="F29" i="8"/>
  <c r="F32" i="8" s="1"/>
  <c r="E29" i="8"/>
  <c r="AC28" i="8"/>
  <c r="AB28" i="8"/>
  <c r="Z28" i="8"/>
  <c r="Y28" i="8"/>
  <c r="X28" i="8"/>
  <c r="W28" i="8"/>
  <c r="V28" i="8"/>
  <c r="U28" i="8"/>
  <c r="T28" i="8"/>
  <c r="S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AC26" i="8"/>
  <c r="AC35" i="8" s="1"/>
  <c r="AB26" i="8"/>
  <c r="AB35" i="8" s="1"/>
  <c r="AB36" i="8" s="1"/>
  <c r="AA26" i="8"/>
  <c r="AA8" i="8" s="1"/>
  <c r="Z26" i="8"/>
  <c r="Z35" i="8" s="1"/>
  <c r="Z36" i="8" s="1"/>
  <c r="Y26" i="8"/>
  <c r="Y35" i="8" s="1"/>
  <c r="Y36" i="8" s="1"/>
  <c r="X26" i="8"/>
  <c r="X35" i="8" s="1"/>
  <c r="X36" i="8" s="1"/>
  <c r="W26" i="8"/>
  <c r="W35" i="8" s="1"/>
  <c r="W36" i="8" s="1"/>
  <c r="V26" i="8"/>
  <c r="V35" i="8" s="1"/>
  <c r="U26" i="8"/>
  <c r="U35" i="8" s="1"/>
  <c r="U36" i="8" s="1"/>
  <c r="T26" i="8"/>
  <c r="T35" i="8" s="1"/>
  <c r="T36" i="8" s="1"/>
  <c r="S26" i="8"/>
  <c r="S35" i="8" s="1"/>
  <c r="S36" i="8" s="1"/>
  <c r="R26" i="8"/>
  <c r="R8" i="8" s="1"/>
  <c r="R31" i="8" s="1"/>
  <c r="Q26" i="8"/>
  <c r="Q35" i="8" s="1"/>
  <c r="Q36" i="8" s="1"/>
  <c r="P26" i="8"/>
  <c r="P35" i="8" s="1"/>
  <c r="P36" i="8" s="1"/>
  <c r="O26" i="8"/>
  <c r="O35" i="8" s="1"/>
  <c r="O36" i="8" s="1"/>
  <c r="N26" i="8"/>
  <c r="N35" i="8" s="1"/>
  <c r="N36" i="8" s="1"/>
  <c r="M26" i="8"/>
  <c r="M35" i="8" s="1"/>
  <c r="M20" i="8" s="1"/>
  <c r="L26" i="8"/>
  <c r="L35" i="8" s="1"/>
  <c r="K26" i="8"/>
  <c r="K35" i="8" s="1"/>
  <c r="J26" i="8"/>
  <c r="J35" i="8" s="1"/>
  <c r="I26" i="8"/>
  <c r="I35" i="8" s="1"/>
  <c r="I36" i="8" s="1"/>
  <c r="H26" i="8"/>
  <c r="H35" i="8" s="1"/>
  <c r="G26" i="8"/>
  <c r="G35" i="8" s="1"/>
  <c r="F26" i="8"/>
  <c r="F35" i="8" s="1"/>
  <c r="E26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AB20" i="8"/>
  <c r="Z20" i="8"/>
  <c r="Y20" i="8"/>
  <c r="X20" i="8"/>
  <c r="W20" i="8"/>
  <c r="U20" i="8"/>
  <c r="Q20" i="8"/>
  <c r="P20" i="8"/>
  <c r="AC18" i="8"/>
  <c r="AC47" i="8" s="1"/>
  <c r="AB18" i="8"/>
  <c r="AB47" i="8" s="1"/>
  <c r="AA18" i="8"/>
  <c r="AA47" i="8" s="1"/>
  <c r="Z18" i="8"/>
  <c r="Z47" i="8" s="1"/>
  <c r="Y18" i="8"/>
  <c r="Y47" i="8" s="1"/>
  <c r="X18" i="8"/>
  <c r="X47" i="8" s="1"/>
  <c r="W18" i="8"/>
  <c r="W47" i="8" s="1"/>
  <c r="V18" i="8"/>
  <c r="V47" i="8" s="1"/>
  <c r="U18" i="8"/>
  <c r="U47" i="8" s="1"/>
  <c r="T18" i="8"/>
  <c r="T47" i="8" s="1"/>
  <c r="S18" i="8"/>
  <c r="S47" i="8" s="1"/>
  <c r="R18" i="8"/>
  <c r="R47" i="8" s="1"/>
  <c r="Q18" i="8"/>
  <c r="Q47" i="8" s="1"/>
  <c r="P18" i="8"/>
  <c r="P47" i="8" s="1"/>
  <c r="O18" i="8"/>
  <c r="O47" i="8" s="1"/>
  <c r="N18" i="8"/>
  <c r="N47" i="8" s="1"/>
  <c r="M18" i="8"/>
  <c r="M47" i="8" s="1"/>
  <c r="L18" i="8"/>
  <c r="L47" i="8" s="1"/>
  <c r="K18" i="8"/>
  <c r="K47" i="8" s="1"/>
  <c r="J18" i="8"/>
  <c r="J47" i="8" s="1"/>
  <c r="I18" i="8"/>
  <c r="I47" i="8" s="1"/>
  <c r="H18" i="8"/>
  <c r="H47" i="8" s="1"/>
  <c r="G18" i="8"/>
  <c r="G47" i="8" s="1"/>
  <c r="F18" i="8"/>
  <c r="F47" i="8" s="1"/>
  <c r="E18" i="8"/>
  <c r="E47" i="8" s="1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AB15" i="8"/>
  <c r="AC2" i="8"/>
  <c r="AC46" i="8" s="1"/>
  <c r="AB2" i="8"/>
  <c r="AB46" i="8" s="1"/>
  <c r="AA2" i="8"/>
  <c r="AA46" i="8" s="1"/>
  <c r="Z2" i="8"/>
  <c r="Z46" i="8" s="1"/>
  <c r="Y2" i="8"/>
  <c r="Y46" i="8" s="1"/>
  <c r="X2" i="8"/>
  <c r="X46" i="8" s="1"/>
  <c r="W2" i="8"/>
  <c r="W46" i="8" s="1"/>
  <c r="V2" i="8"/>
  <c r="V46" i="8" s="1"/>
  <c r="U2" i="8"/>
  <c r="U46" i="8" s="1"/>
  <c r="T2" i="8"/>
  <c r="T46" i="8" s="1"/>
  <c r="S2" i="8"/>
  <c r="S46" i="8" s="1"/>
  <c r="R2" i="8"/>
  <c r="R46" i="8" s="1"/>
  <c r="Q2" i="8"/>
  <c r="Q46" i="8" s="1"/>
  <c r="P2" i="8"/>
  <c r="P46" i="8" s="1"/>
  <c r="O2" i="8"/>
  <c r="O46" i="8" s="1"/>
  <c r="N2" i="8"/>
  <c r="N46" i="8" s="1"/>
  <c r="M2" i="8"/>
  <c r="M46" i="8" s="1"/>
  <c r="L2" i="8"/>
  <c r="L46" i="8" s="1"/>
  <c r="K2" i="8"/>
  <c r="K46" i="8" s="1"/>
  <c r="J2" i="8"/>
  <c r="J46" i="8" s="1"/>
  <c r="I2" i="8"/>
  <c r="I46" i="8" s="1"/>
  <c r="H2" i="8"/>
  <c r="H46" i="8" s="1"/>
  <c r="G2" i="8"/>
  <c r="G46" i="8" s="1"/>
  <c r="F2" i="8"/>
  <c r="F46" i="8" s="1"/>
  <c r="E2" i="8"/>
  <c r="E46" i="8" s="1"/>
  <c r="AA67" i="8" l="1"/>
  <c r="AA95" i="8" s="1"/>
  <c r="S80" i="8"/>
  <c r="AA68" i="8"/>
  <c r="AA91" i="8" s="1"/>
  <c r="E32" i="8"/>
  <c r="E33" i="8" s="1"/>
  <c r="E34" i="8" s="1"/>
  <c r="I32" i="8"/>
  <c r="I33" i="8" s="1"/>
  <c r="I34" i="8" s="1"/>
  <c r="M32" i="8"/>
  <c r="M33" i="8" s="1"/>
  <c r="M34" i="8" s="1"/>
  <c r="Q32" i="8"/>
  <c r="Q33" i="8" s="1"/>
  <c r="Q34" i="8" s="1"/>
  <c r="Q37" i="8" s="1"/>
  <c r="Q22" i="8" s="1"/>
  <c r="U32" i="8"/>
  <c r="U33" i="8" s="1"/>
  <c r="U34" i="8" s="1"/>
  <c r="U37" i="8" s="1"/>
  <c r="U22" i="8" s="1"/>
  <c r="Y32" i="8"/>
  <c r="Y33" i="8" s="1"/>
  <c r="Y34" i="8" s="1"/>
  <c r="AC32" i="8"/>
  <c r="AC33" i="8" s="1"/>
  <c r="AC34" i="8" s="1"/>
  <c r="O80" i="8"/>
  <c r="AA9" i="8"/>
  <c r="AA28" i="8" s="1"/>
  <c r="R9" i="8"/>
  <c r="R28" i="8" s="1"/>
  <c r="F33" i="8"/>
  <c r="F34" i="8" s="1"/>
  <c r="V33" i="8"/>
  <c r="V34" i="8" s="1"/>
  <c r="N33" i="8"/>
  <c r="N34" i="8" s="1"/>
  <c r="N37" i="8" s="1"/>
  <c r="N22" i="8" s="1"/>
  <c r="N20" i="8"/>
  <c r="S20" i="8"/>
  <c r="L80" i="8"/>
  <c r="U80" i="8"/>
  <c r="AC80" i="8"/>
  <c r="F93" i="8"/>
  <c r="F94" i="8" s="1"/>
  <c r="J93" i="8"/>
  <c r="J94" i="8" s="1"/>
  <c r="J97" i="8" s="1"/>
  <c r="J82" i="8" s="1"/>
  <c r="J98" i="8" s="1"/>
  <c r="J99" i="8" s="1"/>
  <c r="N93" i="8"/>
  <c r="N94" i="8" s="1"/>
  <c r="N97" i="8" s="1"/>
  <c r="N82" i="8" s="1"/>
  <c r="V93" i="8"/>
  <c r="V94" i="8" s="1"/>
  <c r="Z93" i="8"/>
  <c r="Z94" i="8" s="1"/>
  <c r="R7" i="8"/>
  <c r="R35" i="8" s="1"/>
  <c r="R36" i="8" s="1"/>
  <c r="AA7" i="8"/>
  <c r="AA35" i="8" s="1"/>
  <c r="AA36" i="8" s="1"/>
  <c r="R68" i="8"/>
  <c r="R91" i="8" s="1"/>
  <c r="J33" i="8"/>
  <c r="J34" i="8" s="1"/>
  <c r="Z33" i="8"/>
  <c r="Z34" i="8" s="1"/>
  <c r="R67" i="8"/>
  <c r="R95" i="8" s="1"/>
  <c r="R96" i="8" s="1"/>
  <c r="O20" i="8"/>
  <c r="T20" i="8"/>
  <c r="H32" i="8"/>
  <c r="H33" i="8" s="1"/>
  <c r="H34" i="8" s="1"/>
  <c r="L32" i="8"/>
  <c r="L33" i="8" s="1"/>
  <c r="L34" i="8" s="1"/>
  <c r="P32" i="8"/>
  <c r="P33" i="8" s="1"/>
  <c r="P34" i="8" s="1"/>
  <c r="T32" i="8"/>
  <c r="T33" i="8" s="1"/>
  <c r="T34" i="8" s="1"/>
  <c r="X32" i="8"/>
  <c r="X33" i="8" s="1"/>
  <c r="X34" i="8" s="1"/>
  <c r="AB32" i="8"/>
  <c r="AB33" i="8" s="1"/>
  <c r="AB34" i="8" s="1"/>
  <c r="M80" i="8"/>
  <c r="Q80" i="8"/>
  <c r="Y80" i="8"/>
  <c r="V80" i="8"/>
  <c r="O92" i="8"/>
  <c r="O93" i="8" s="1"/>
  <c r="O94" i="8" s="1"/>
  <c r="E80" i="8"/>
  <c r="I80" i="8"/>
  <c r="G92" i="8"/>
  <c r="G93" i="8" s="1"/>
  <c r="G94" i="8" s="1"/>
  <c r="K92" i="8"/>
  <c r="K93" i="8" s="1"/>
  <c r="K94" i="8" s="1"/>
  <c r="K97" i="8" s="1"/>
  <c r="K82" i="8" s="1"/>
  <c r="K98" i="8" s="1"/>
  <c r="K99" i="8" s="1"/>
  <c r="S92" i="8"/>
  <c r="S93" i="8" s="1"/>
  <c r="S94" i="8" s="1"/>
  <c r="S97" i="8" s="1"/>
  <c r="S82" i="8" s="1"/>
  <c r="W92" i="8"/>
  <c r="W93" i="8" s="1"/>
  <c r="W94" i="8" s="1"/>
  <c r="W97" i="8" s="1"/>
  <c r="W82" i="8" s="1"/>
  <c r="W98" i="8" s="1"/>
  <c r="W99" i="8" s="1"/>
  <c r="H92" i="8"/>
  <c r="H93" i="8" s="1"/>
  <c r="H94" i="8" s="1"/>
  <c r="L92" i="8"/>
  <c r="L93" i="8" s="1"/>
  <c r="L94" i="8" s="1"/>
  <c r="P92" i="8"/>
  <c r="P93" i="8" s="1"/>
  <c r="P94" i="8" s="1"/>
  <c r="T92" i="8"/>
  <c r="T93" i="8" s="1"/>
  <c r="X92" i="8"/>
  <c r="X93" i="8" s="1"/>
  <c r="X94" i="8" s="1"/>
  <c r="AB92" i="8"/>
  <c r="AB93" i="8" s="1"/>
  <c r="AB94" i="8" s="1"/>
  <c r="AB97" i="8" s="1"/>
  <c r="AB82" i="8" s="1"/>
  <c r="AB98" i="8" s="1"/>
  <c r="AB99" i="8" s="1"/>
  <c r="F80" i="8"/>
  <c r="J80" i="8"/>
  <c r="W80" i="8"/>
  <c r="G80" i="8"/>
  <c r="K80" i="8"/>
  <c r="X80" i="8"/>
  <c r="H80" i="8"/>
  <c r="E92" i="8"/>
  <c r="E93" i="8" s="1"/>
  <c r="E94" i="8" s="1"/>
  <c r="E97" i="8" s="1"/>
  <c r="E82" i="8" s="1"/>
  <c r="E98" i="8" s="1"/>
  <c r="E99" i="8" s="1"/>
  <c r="I92" i="8"/>
  <c r="I93" i="8" s="1"/>
  <c r="I94" i="8" s="1"/>
  <c r="I97" i="8" s="1"/>
  <c r="I82" i="8" s="1"/>
  <c r="I98" i="8" s="1"/>
  <c r="I99" i="8" s="1"/>
  <c r="M92" i="8"/>
  <c r="M93" i="8" s="1"/>
  <c r="M94" i="8" s="1"/>
  <c r="M97" i="8" s="1"/>
  <c r="M82" i="8" s="1"/>
  <c r="M98" i="8" s="1"/>
  <c r="M99" i="8" s="1"/>
  <c r="Q92" i="8"/>
  <c r="Q93" i="8" s="1"/>
  <c r="Q94" i="8" s="1"/>
  <c r="Q97" i="8" s="1"/>
  <c r="Q82" i="8" s="1"/>
  <c r="U92" i="8"/>
  <c r="U93" i="8" s="1"/>
  <c r="U94" i="8" s="1"/>
  <c r="U97" i="8" s="1"/>
  <c r="U82" i="8" s="1"/>
  <c r="Y92" i="8"/>
  <c r="Y93" i="8" s="1"/>
  <c r="Y94" i="8" s="1"/>
  <c r="Y97" i="8" s="1"/>
  <c r="Y82" i="8" s="1"/>
  <c r="AC92" i="8"/>
  <c r="AC93" i="8" s="1"/>
  <c r="AC94" i="8" s="1"/>
  <c r="AC97" i="8" s="1"/>
  <c r="AC82" i="8" s="1"/>
  <c r="AC98" i="8" s="1"/>
  <c r="AC99" i="8" s="1"/>
  <c r="G32" i="8"/>
  <c r="G33" i="8" s="1"/>
  <c r="G34" i="8" s="1"/>
  <c r="K32" i="8"/>
  <c r="K33" i="8" s="1"/>
  <c r="K34" i="8" s="1"/>
  <c r="O32" i="8"/>
  <c r="O33" i="8" s="1"/>
  <c r="O34" i="8" s="1"/>
  <c r="O37" i="8" s="1"/>
  <c r="O22" i="8" s="1"/>
  <c r="S32" i="8"/>
  <c r="S33" i="8" s="1"/>
  <c r="S34" i="8" s="1"/>
  <c r="S37" i="8" s="1"/>
  <c r="S22" i="8" s="1"/>
  <c r="W32" i="8"/>
  <c r="W33" i="8" s="1"/>
  <c r="W34" i="8" s="1"/>
  <c r="AC20" i="8"/>
  <c r="AC36" i="8"/>
  <c r="AC37" i="8" s="1"/>
  <c r="AC22" i="8" s="1"/>
  <c r="AC38" i="8" s="1"/>
  <c r="AC39" i="8" s="1"/>
  <c r="P37" i="8"/>
  <c r="P22" i="8" s="1"/>
  <c r="F36" i="8"/>
  <c r="F37" i="8" s="1"/>
  <c r="F22" i="8" s="1"/>
  <c r="F38" i="8" s="1"/>
  <c r="F39" i="8" s="1"/>
  <c r="F20" i="8"/>
  <c r="J36" i="8"/>
  <c r="J37" i="8" s="1"/>
  <c r="J22" i="8" s="1"/>
  <c r="J38" i="8" s="1"/>
  <c r="J39" i="8" s="1"/>
  <c r="J20" i="8"/>
  <c r="V36" i="8"/>
  <c r="V20" i="8"/>
  <c r="I37" i="8"/>
  <c r="I22" i="8" s="1"/>
  <c r="I38" i="8" s="1"/>
  <c r="I39" i="8" s="1"/>
  <c r="Y37" i="8"/>
  <c r="Y22" i="8" s="1"/>
  <c r="T37" i="8"/>
  <c r="T22" i="8" s="1"/>
  <c r="G36" i="8"/>
  <c r="G37" i="8" s="1"/>
  <c r="G22" i="8" s="1"/>
  <c r="G38" i="8" s="1"/>
  <c r="G20" i="8"/>
  <c r="K36" i="8"/>
  <c r="K20" i="8"/>
  <c r="V37" i="8"/>
  <c r="V22" i="8" s="1"/>
  <c r="V38" i="8" s="1"/>
  <c r="V39" i="8" s="1"/>
  <c r="Z37" i="8"/>
  <c r="Z22" i="8" s="1"/>
  <c r="H36" i="8"/>
  <c r="H20" i="8"/>
  <c r="L36" i="8"/>
  <c r="L20" i="8"/>
  <c r="W37" i="8"/>
  <c r="W22" i="8" s="1"/>
  <c r="W38" i="8" s="1"/>
  <c r="W39" i="8" s="1"/>
  <c r="AA31" i="8"/>
  <c r="R32" i="8"/>
  <c r="R33" i="8" s="1"/>
  <c r="R34" i="8" s="1"/>
  <c r="E36" i="8"/>
  <c r="M36" i="8"/>
  <c r="M37" i="8" s="1"/>
  <c r="M22" i="8" s="1"/>
  <c r="M38" i="8" s="1"/>
  <c r="F97" i="8"/>
  <c r="F82" i="8" s="1"/>
  <c r="F98" i="8" s="1"/>
  <c r="F99" i="8" s="1"/>
  <c r="V97" i="8"/>
  <c r="V82" i="8" s="1"/>
  <c r="V98" i="8" s="1"/>
  <c r="V99" i="8" s="1"/>
  <c r="Z97" i="8"/>
  <c r="Z82" i="8" s="1"/>
  <c r="I20" i="8"/>
  <c r="AA96" i="8"/>
  <c r="AA80" i="8"/>
  <c r="R92" i="8"/>
  <c r="R93" i="8" s="1"/>
  <c r="R94" i="8" s="1"/>
  <c r="R88" i="8"/>
  <c r="O97" i="8"/>
  <c r="O82" i="8" s="1"/>
  <c r="T94" i="8"/>
  <c r="G97" i="8"/>
  <c r="G82" i="8" s="1"/>
  <c r="G98" i="8" s="1"/>
  <c r="G99" i="8" s="1"/>
  <c r="AA20" i="8" l="1"/>
  <c r="E37" i="8"/>
  <c r="E22" i="8" s="1"/>
  <c r="E38" i="8" s="1"/>
  <c r="E39" i="8" s="1"/>
  <c r="R20" i="8"/>
  <c r="AA92" i="8"/>
  <c r="AA93" i="8" s="1"/>
  <c r="AA94" i="8" s="1"/>
  <c r="AA97" i="8" s="1"/>
  <c r="AA82" i="8" s="1"/>
  <c r="AA98" i="8" s="1"/>
  <c r="AA99" i="8" s="1"/>
  <c r="AA32" i="8"/>
  <c r="AA33" i="8" s="1"/>
  <c r="AA34" i="8" s="1"/>
  <c r="AA37" i="8" s="1"/>
  <c r="AA22" i="8" s="1"/>
  <c r="AA38" i="8" s="1"/>
  <c r="AA39" i="8" s="1"/>
  <c r="X39" i="8"/>
  <c r="X23" i="8" s="1"/>
  <c r="X45" i="8" s="1"/>
  <c r="R80" i="8"/>
  <c r="AB37" i="8"/>
  <c r="AB22" i="8" s="1"/>
  <c r="AB38" i="8" s="1"/>
  <c r="AB39" i="8" s="1"/>
  <c r="X37" i="8"/>
  <c r="X22" i="8" s="1"/>
  <c r="X38" i="8" s="1"/>
  <c r="L37" i="8"/>
  <c r="L22" i="8" s="1"/>
  <c r="L38" i="8" s="1"/>
  <c r="L39" i="8" s="1"/>
  <c r="L41" i="8" s="1"/>
  <c r="L40" i="8" s="1"/>
  <c r="G39" i="8"/>
  <c r="X97" i="8"/>
  <c r="X82" i="8" s="1"/>
  <c r="X98" i="8" s="1"/>
  <c r="X99" i="8" s="1"/>
  <c r="AC101" i="8"/>
  <c r="AC100" i="8" s="1"/>
  <c r="AC83" i="8"/>
  <c r="AC105" i="8" s="1"/>
  <c r="F101" i="8"/>
  <c r="F100" i="8" s="1"/>
  <c r="F83" i="8"/>
  <c r="F105" i="8" s="1"/>
  <c r="J41" i="8"/>
  <c r="J40" i="8" s="1"/>
  <c r="J23" i="8"/>
  <c r="J45" i="8" s="1"/>
  <c r="M101" i="8"/>
  <c r="M100" i="8" s="1"/>
  <c r="M83" i="8"/>
  <c r="M105" i="8" s="1"/>
  <c r="I101" i="8"/>
  <c r="I100" i="8" s="1"/>
  <c r="I83" i="8"/>
  <c r="I105" i="8" s="1"/>
  <c r="V101" i="8"/>
  <c r="V100" i="8" s="1"/>
  <c r="V83" i="8"/>
  <c r="V105" i="8" s="1"/>
  <c r="K101" i="8"/>
  <c r="K100" i="8" s="1"/>
  <c r="K83" i="8"/>
  <c r="K105" i="8" s="1"/>
  <c r="J83" i="8"/>
  <c r="J105" i="8" s="1"/>
  <c r="J101" i="8"/>
  <c r="J100" i="8" s="1"/>
  <c r="F41" i="8"/>
  <c r="F40" i="8" s="1"/>
  <c r="F23" i="8"/>
  <c r="F45" i="8" s="1"/>
  <c r="AC41" i="8"/>
  <c r="AC40" i="8" s="1"/>
  <c r="AC23" i="8"/>
  <c r="AC45" i="8" s="1"/>
  <c r="I41" i="8"/>
  <c r="I40" i="8" s="1"/>
  <c r="I23" i="8"/>
  <c r="I45" i="8" s="1"/>
  <c r="W101" i="8"/>
  <c r="W100" i="8" s="1"/>
  <c r="W83" i="8"/>
  <c r="W105" i="8" s="1"/>
  <c r="V41" i="8"/>
  <c r="V40" i="8" s="1"/>
  <c r="V23" i="8"/>
  <c r="V45" i="8" s="1"/>
  <c r="L97" i="8"/>
  <c r="L82" i="8" s="1"/>
  <c r="L98" i="8" s="1"/>
  <c r="L99" i="8" s="1"/>
  <c r="Z98" i="8"/>
  <c r="Z99" i="8" s="1"/>
  <c r="Z101" i="8" s="1"/>
  <c r="Z100" i="8" s="1"/>
  <c r="N98" i="8"/>
  <c r="N99" i="8" s="1"/>
  <c r="N101" i="8" s="1"/>
  <c r="N100" i="8" s="1"/>
  <c r="R37" i="8"/>
  <c r="R22" i="8" s="1"/>
  <c r="R38" i="8" s="1"/>
  <c r="R39" i="8" s="1"/>
  <c r="S38" i="8"/>
  <c r="S39" i="8" s="1"/>
  <c r="S41" i="8" s="1"/>
  <c r="S40" i="8" s="1"/>
  <c r="K37" i="8"/>
  <c r="K22" i="8" s="1"/>
  <c r="K38" i="8" s="1"/>
  <c r="K39" i="8" s="1"/>
  <c r="T38" i="8"/>
  <c r="T39" i="8" s="1"/>
  <c r="T41" i="8" s="1"/>
  <c r="T40" i="8" s="1"/>
  <c r="P38" i="8"/>
  <c r="P39" i="8" s="1"/>
  <c r="P41" i="8" s="1"/>
  <c r="P40" i="8" s="1"/>
  <c r="G101" i="8"/>
  <c r="G100" i="8" s="1"/>
  <c r="G83" i="8"/>
  <c r="G105" i="8" s="1"/>
  <c r="H97" i="8"/>
  <c r="H82" i="8" s="1"/>
  <c r="H98" i="8" s="1"/>
  <c r="H99" i="8" s="1"/>
  <c r="AB101" i="8"/>
  <c r="AB100" i="8" s="1"/>
  <c r="AB83" i="8"/>
  <c r="AB105" i="8" s="1"/>
  <c r="R97" i="8"/>
  <c r="R82" i="8" s="1"/>
  <c r="R98" i="8" s="1"/>
  <c r="R99" i="8" s="1"/>
  <c r="Y98" i="8"/>
  <c r="Y99" i="8" s="1"/>
  <c r="Y101" i="8" s="1"/>
  <c r="Y100" i="8" s="1"/>
  <c r="Q98" i="8"/>
  <c r="Q99" i="8" s="1"/>
  <c r="Q101" i="8" s="1"/>
  <c r="Q100" i="8" s="1"/>
  <c r="X41" i="8"/>
  <c r="X40" i="8" s="1"/>
  <c r="Z38" i="8"/>
  <c r="Z39" i="8" s="1"/>
  <c r="Z41" i="8" s="1"/>
  <c r="Z40" i="8" s="1"/>
  <c r="Z23" i="8"/>
  <c r="Z45" i="8" s="1"/>
  <c r="N38" i="8"/>
  <c r="N39" i="8" s="1"/>
  <c r="N41" i="8" s="1"/>
  <c r="N40" i="8" s="1"/>
  <c r="Y38" i="8"/>
  <c r="Y39" i="8" s="1"/>
  <c r="Y41" i="8" s="1"/>
  <c r="Y40" i="8" s="1"/>
  <c r="Q38" i="8"/>
  <c r="Q39" i="8" s="1"/>
  <c r="Q41" i="8" s="1"/>
  <c r="Q40" i="8" s="1"/>
  <c r="T97" i="8"/>
  <c r="T82" i="8" s="1"/>
  <c r="O98" i="8"/>
  <c r="O99" i="8" s="1"/>
  <c r="O101" i="8" s="1"/>
  <c r="O100" i="8" s="1"/>
  <c r="E101" i="8"/>
  <c r="E100" i="8" s="1"/>
  <c r="E83" i="8"/>
  <c r="E105" i="8" s="1"/>
  <c r="O38" i="8"/>
  <c r="O39" i="8" s="1"/>
  <c r="O41" i="8" s="1"/>
  <c r="O40" i="8" s="1"/>
  <c r="H37" i="8"/>
  <c r="H22" i="8" s="1"/>
  <c r="H38" i="8" s="1"/>
  <c r="H39" i="8" s="1"/>
  <c r="M39" i="8"/>
  <c r="P97" i="8"/>
  <c r="P82" i="8" s="1"/>
  <c r="S98" i="8"/>
  <c r="S99" i="8" s="1"/>
  <c r="S101" i="8" s="1"/>
  <c r="S100" i="8" s="1"/>
  <c r="U98" i="8"/>
  <c r="U99" i="8" s="1"/>
  <c r="U101" i="8" s="1"/>
  <c r="U100" i="8" s="1"/>
  <c r="W41" i="8"/>
  <c r="W40" i="8" s="1"/>
  <c r="W23" i="8"/>
  <c r="W45" i="8" s="1"/>
  <c r="G41" i="8"/>
  <c r="G40" i="8" s="1"/>
  <c r="G23" i="8"/>
  <c r="G45" i="8" s="1"/>
  <c r="U38" i="8"/>
  <c r="U39" i="8" s="1"/>
  <c r="U41" i="8" s="1"/>
  <c r="U40" i="8" s="1"/>
  <c r="AA101" i="8" l="1"/>
  <c r="AA100" i="8" s="1"/>
  <c r="AA83" i="8"/>
  <c r="AA105" i="8" s="1"/>
  <c r="AA41" i="8"/>
  <c r="AA40" i="8" s="1"/>
  <c r="AA23" i="8"/>
  <c r="AA45" i="8" s="1"/>
  <c r="L23" i="8"/>
  <c r="L45" i="8" s="1"/>
  <c r="U23" i="8"/>
  <c r="U45" i="8" s="1"/>
  <c r="AB41" i="8"/>
  <c r="AB40" i="8" s="1"/>
  <c r="AB23" i="8"/>
  <c r="AB45" i="8" s="1"/>
  <c r="X101" i="8"/>
  <c r="X100" i="8" s="1"/>
  <c r="X83" i="8"/>
  <c r="X105" i="8" s="1"/>
  <c r="S83" i="8"/>
  <c r="S105" i="8" s="1"/>
  <c r="Q83" i="8"/>
  <c r="Q105" i="8" s="1"/>
  <c r="Y23" i="8"/>
  <c r="Y45" i="8" s="1"/>
  <c r="T23" i="8"/>
  <c r="T45" i="8" s="1"/>
  <c r="S23" i="8"/>
  <c r="S45" i="8" s="1"/>
  <c r="L101" i="8"/>
  <c r="L100" i="8" s="1"/>
  <c r="L83" i="8"/>
  <c r="L105" i="8" s="1"/>
  <c r="H41" i="8"/>
  <c r="H40" i="8" s="1"/>
  <c r="H23" i="8"/>
  <c r="H45" i="8" s="1"/>
  <c r="R41" i="8"/>
  <c r="R40" i="8" s="1"/>
  <c r="R23" i="8"/>
  <c r="R45" i="8" s="1"/>
  <c r="R101" i="8"/>
  <c r="R100" i="8" s="1"/>
  <c r="R83" i="8"/>
  <c r="R105" i="8" s="1"/>
  <c r="K41" i="8"/>
  <c r="K40" i="8" s="1"/>
  <c r="K23" i="8"/>
  <c r="K45" i="8" s="1"/>
  <c r="T98" i="8"/>
  <c r="T99" i="8" s="1"/>
  <c r="T101" i="8" s="1"/>
  <c r="T100" i="8" s="1"/>
  <c r="Z83" i="8"/>
  <c r="Z105" i="8" s="1"/>
  <c r="P98" i="8"/>
  <c r="P99" i="8" s="1"/>
  <c r="P101" i="8" s="1"/>
  <c r="P100" i="8" s="1"/>
  <c r="O23" i="8"/>
  <c r="O45" i="8" s="1"/>
  <c r="O83" i="8"/>
  <c r="O105" i="8" s="1"/>
  <c r="Q23" i="8"/>
  <c r="Q45" i="8" s="1"/>
  <c r="N23" i="8"/>
  <c r="N45" i="8" s="1"/>
  <c r="Y83" i="8"/>
  <c r="Y105" i="8" s="1"/>
  <c r="P23" i="8"/>
  <c r="P45" i="8" s="1"/>
  <c r="E41" i="8"/>
  <c r="E40" i="8" s="1"/>
  <c r="E23" i="8"/>
  <c r="E45" i="8" s="1"/>
  <c r="N83" i="8"/>
  <c r="N105" i="8" s="1"/>
  <c r="U83" i="8"/>
  <c r="U105" i="8" s="1"/>
  <c r="M41" i="8"/>
  <c r="M40" i="8" s="1"/>
  <c r="M23" i="8"/>
  <c r="M45" i="8" s="1"/>
  <c r="H101" i="8"/>
  <c r="H100" i="8" s="1"/>
  <c r="H83" i="8"/>
  <c r="H105" i="8" s="1"/>
  <c r="P83" i="8" l="1"/>
  <c r="P105" i="8" s="1"/>
  <c r="T83" i="8"/>
  <c r="T105" i="8" s="1"/>
</calcChain>
</file>

<file path=xl/sharedStrings.xml><?xml version="1.0" encoding="utf-8"?>
<sst xmlns="http://schemas.openxmlformats.org/spreadsheetml/2006/main" count="3437" uniqueCount="254">
  <si>
    <t>Contact Basic Plan (Standard)</t>
  </si>
  <si>
    <t>Flick Energy Off Peak (Standard)</t>
  </si>
  <si>
    <t>Mercury Everyday Rates (Standard)</t>
  </si>
  <si>
    <t>Variable charge type</t>
  </si>
  <si>
    <t>Peak &amp; Off Peak</t>
  </si>
  <si>
    <t>Peak , Off Peak &amp; Shoulder</t>
  </si>
  <si>
    <t>Daily charge (Fixed charge)</t>
  </si>
  <si>
    <t>Variable charges</t>
  </si>
  <si>
    <t>AE levy / kwh</t>
  </si>
  <si>
    <t>Inclusive charge</t>
  </si>
  <si>
    <t>Peak</t>
  </si>
  <si>
    <t>Off peak</t>
  </si>
  <si>
    <t xml:space="preserve">Peak </t>
  </si>
  <si>
    <t>Off peak shoulder</t>
  </si>
  <si>
    <t>Off peak night</t>
  </si>
  <si>
    <t>Cash discounts</t>
  </si>
  <si>
    <t>% Discounts</t>
  </si>
  <si>
    <t>Discount Description</t>
  </si>
  <si>
    <t>Daily Charge w/GST</t>
  </si>
  <si>
    <t>Variable Charge w/GST</t>
  </si>
  <si>
    <t>Annual Price incl. GST</t>
  </si>
  <si>
    <t>Annual price after discounts</t>
  </si>
  <si>
    <t>Annual Consumption kWh</t>
  </si>
  <si>
    <t>Type of variable charge</t>
  </si>
  <si>
    <t>(Calc) Prorated factor Peak &amp; offpeak</t>
  </si>
  <si>
    <t>(Calc) Prorated factor Peak &amp; Shoulder &amp; offpeak</t>
  </si>
  <si>
    <t>Total Variable charges inc GST</t>
  </si>
  <si>
    <t>Annual variable charge inc GST</t>
  </si>
  <si>
    <t>Total Discounts</t>
  </si>
  <si>
    <t>Daily charge (Fixed charge) inc GST</t>
  </si>
  <si>
    <t>AE levy / kwh inc GST</t>
  </si>
  <si>
    <t>Inclusive charge inc GST</t>
  </si>
  <si>
    <t>Constants</t>
  </si>
  <si>
    <t>Tax factor</t>
  </si>
  <si>
    <t>Fixed</t>
  </si>
  <si>
    <t>Open</t>
  </si>
  <si>
    <t>Contact Everyday Bonus Fixed (Standard)</t>
  </si>
  <si>
    <t>Trustpower (Standard)</t>
  </si>
  <si>
    <t>Electric Kiwi - Stay Ahead 200 (Standard)</t>
  </si>
  <si>
    <t>Fixed (12 months)</t>
  </si>
  <si>
    <t>Genesis Energy Plus (Standard)</t>
  </si>
  <si>
    <t>Ecotricity Eco Saver (Standard)</t>
  </si>
  <si>
    <t>Contact Basic (Low)</t>
  </si>
  <si>
    <t>Contact Everyday Bonus Fixed (Low)</t>
  </si>
  <si>
    <t>Ecotricity Low Eco Saver (Low)</t>
  </si>
  <si>
    <t>Ecotricity Low user (Low)</t>
  </si>
  <si>
    <t>Electric Kiwi - Kiwi (Low)</t>
  </si>
  <si>
    <t>Electric Kiwi - Loyal Kiwi (Low)</t>
  </si>
  <si>
    <t>Electric Kiwi - MoveMaster (Low)</t>
  </si>
  <si>
    <t>Electric Kiwi - Stay Ahead 200 (Low)</t>
  </si>
  <si>
    <t>Flick Energy Flat (Low)</t>
  </si>
  <si>
    <t>Flick Energy Off Peak (Low)</t>
  </si>
  <si>
    <t>Frank Energy (Low)</t>
  </si>
  <si>
    <t>Genesis Energy Basic (Low)</t>
  </si>
  <si>
    <t>Genesis Energy Plus (Low)</t>
  </si>
  <si>
    <t>Globug (Low)</t>
  </si>
  <si>
    <t>Mercury Everyday Rates (Low)</t>
  </si>
  <si>
    <t>Nova Energy (Low)</t>
  </si>
  <si>
    <t>Powershop (Low)</t>
  </si>
  <si>
    <t>Trustpower (Low)</t>
  </si>
  <si>
    <t>Ecotricity Eco Anytime (Standard)</t>
  </si>
  <si>
    <t>Electric Kiwi - Kiwi (Standard)</t>
  </si>
  <si>
    <t>Electric Kiwi - Loyal Kiwi (Standard)</t>
  </si>
  <si>
    <t>Electric Kiwi - MoveMaster (Standard)</t>
  </si>
  <si>
    <t>Flick Energy Flat (Standard)</t>
  </si>
  <si>
    <t>Frank Energy (Standard)</t>
  </si>
  <si>
    <t>Genesis Energy Basic (Standard)</t>
  </si>
  <si>
    <t>Globug (Standard)</t>
  </si>
  <si>
    <t>Nova Energy (Standard)</t>
  </si>
  <si>
    <t>Powershop (Standard)</t>
  </si>
  <si>
    <t>Octopus Fixed (Low)</t>
  </si>
  <si>
    <t>Slingshot (Low)</t>
  </si>
  <si>
    <t>Octopus Fixed (Standard)</t>
  </si>
  <si>
    <t>Slingshot (Standard)</t>
  </si>
  <si>
    <t>Annual Charge estimate</t>
  </si>
  <si>
    <t>Contract - Fixed Term or Open?</t>
  </si>
  <si>
    <t>Fixed daily charge inc GST</t>
  </si>
  <si>
    <t>Annual Fixed charge inc GST</t>
  </si>
  <si>
    <t>Annual price (fixed + variable) inc GST</t>
  </si>
  <si>
    <t>Standard</t>
  </si>
  <si>
    <t>Total Variable charges exc GST</t>
  </si>
  <si>
    <t>Data input section</t>
  </si>
  <si>
    <t>Summary</t>
  </si>
  <si>
    <t>Variable Charges</t>
  </si>
  <si>
    <t>Monthly price after discount inc GST</t>
  </si>
  <si>
    <t>EA Levy</t>
  </si>
  <si>
    <t>Totals</t>
  </si>
  <si>
    <t>Detailed calculation</t>
  </si>
  <si>
    <t>Discounts</t>
  </si>
  <si>
    <t>Contract info</t>
  </si>
  <si>
    <t>Ranking Section</t>
  </si>
  <si>
    <t>Contract term</t>
  </si>
  <si>
    <t>Peak Off Peak &amp; Shoulder</t>
  </si>
  <si>
    <t>Inclusive</t>
  </si>
  <si>
    <t>Porviders that quote with GST&gt;&gt;</t>
  </si>
  <si>
    <t>Meridian No Fixed Term (Standard)</t>
  </si>
  <si>
    <t>Meridian 2- year contract (Standard)</t>
  </si>
  <si>
    <t>Discount description</t>
  </si>
  <si>
    <t>Plan name</t>
  </si>
  <si>
    <t>Term type</t>
  </si>
  <si>
    <t>Plan type</t>
  </si>
  <si>
    <t>Octopus Flexi (Standard)</t>
  </si>
  <si>
    <t>Octopus Flexi (Low)</t>
  </si>
  <si>
    <t>Monthly price after discount exc GST</t>
  </si>
  <si>
    <t>Meridian 2- year contract (Low)</t>
  </si>
  <si>
    <t>Meridian No Fixed Term (Low)</t>
  </si>
  <si>
    <t>Energy Provider and Plan</t>
  </si>
  <si>
    <t>Discount ID</t>
  </si>
  <si>
    <t>Mercury Fixed 1 year (Low)</t>
  </si>
  <si>
    <t>Mercury Fixed 1 year (Standard)</t>
  </si>
  <si>
    <t>Mercury Fixed 2 year (Low)</t>
  </si>
  <si>
    <t>Mercury Fixed 2 year (Standard)</t>
  </si>
  <si>
    <t>City name</t>
  </si>
  <si>
    <t>Auckland</t>
  </si>
  <si>
    <t>Genesis EV Plan</t>
  </si>
  <si>
    <t>EV01</t>
  </si>
  <si>
    <t xml:space="preserve"> 2% Direct Debit, 1%eBilling, 3% fixed term + Free Power shout. $150 exit fee applies</t>
  </si>
  <si>
    <t>Daily charge</t>
  </si>
  <si>
    <t>Cheapest rate for EV charge</t>
  </si>
  <si>
    <t>EA levy</t>
  </si>
  <si>
    <t>kwh needed for full charge</t>
  </si>
  <si>
    <t>EA levy for that kwh consumption</t>
  </si>
  <si>
    <t>total expense (fixed + variable w/GST)</t>
  </si>
  <si>
    <t>total variable charges w/ GST</t>
  </si>
  <si>
    <t>Daily charge w/ GST</t>
  </si>
  <si>
    <t>Meridian EV</t>
  </si>
  <si>
    <t>$ expense for full charge</t>
  </si>
  <si>
    <t>Fixed (24 months, prices fixed too)</t>
  </si>
  <si>
    <t>$200 Credit or AC cable charger</t>
  </si>
  <si>
    <t>EV04</t>
  </si>
  <si>
    <t>day</t>
  </si>
  <si>
    <t>night</t>
  </si>
  <si>
    <t>from</t>
  </si>
  <si>
    <t>to</t>
  </si>
  <si>
    <t>Night</t>
  </si>
  <si>
    <t>company</t>
  </si>
  <si>
    <t>EV05</t>
  </si>
  <si>
    <t>Z Energy - EV at Home Plan</t>
  </si>
  <si>
    <t>3 hours of free power everyday (3am to 6am)</t>
  </si>
  <si>
    <t>Wellington</t>
  </si>
  <si>
    <t>Christchurch</t>
  </si>
  <si>
    <t>Dunedin</t>
  </si>
  <si>
    <t>number of hours</t>
  </si>
  <si>
    <t>number of days</t>
  </si>
  <si>
    <t>total towards peak</t>
  </si>
  <si>
    <t>total towards off peak</t>
  </si>
  <si>
    <t>Monday to Friday</t>
  </si>
  <si>
    <t>off peak</t>
  </si>
  <si>
    <t>peak</t>
  </si>
  <si>
    <t>number of hours in a week</t>
  </si>
  <si>
    <t>Direct % of week</t>
  </si>
  <si>
    <t>Contact</t>
  </si>
  <si>
    <t>Monday to Sunday</t>
  </si>
  <si>
    <t>Genesis / Meridian</t>
  </si>
  <si>
    <t>total towards night</t>
  </si>
  <si>
    <t>Z energy</t>
  </si>
  <si>
    <t>EV Plans Genesis / Meridian</t>
  </si>
  <si>
    <t>Cost for EV full charge - Total variable charges w/ GST</t>
  </si>
  <si>
    <t>Cost for EV full charge - Total expense (fixed + variable w/GST)</t>
  </si>
  <si>
    <t>Hamilton</t>
  </si>
  <si>
    <t>Observed usage over 2 months</t>
  </si>
  <si>
    <t>EV plan</t>
  </si>
  <si>
    <t>Plan Type</t>
  </si>
  <si>
    <t>Ecotricity ecoSAVER (Standard)</t>
  </si>
  <si>
    <t>Ecotricity ecoWHOLESALE (Standard)</t>
  </si>
  <si>
    <t>Mercury Open Term (Standard)</t>
  </si>
  <si>
    <t>Mercury 1 Year Fixed (Standard)</t>
  </si>
  <si>
    <t>Open (prices fixed for 12 months)</t>
  </si>
  <si>
    <t>Open or Fixed</t>
  </si>
  <si>
    <t>Fixed (24 months)</t>
  </si>
  <si>
    <t>Fixed 12 months</t>
  </si>
  <si>
    <t>.</t>
  </si>
  <si>
    <t>DISC-03</t>
  </si>
  <si>
    <t>DISC-04</t>
  </si>
  <si>
    <t>DISC-07</t>
  </si>
  <si>
    <t>DISC-10</t>
  </si>
  <si>
    <t>DISC-08</t>
  </si>
  <si>
    <t>BUND-02</t>
  </si>
  <si>
    <t>Regular power plan</t>
  </si>
  <si>
    <t>Providers that quote with GST&gt;&gt;</t>
  </si>
  <si>
    <t>Low</t>
  </si>
  <si>
    <t>Ecotricity Low ecoSAVER (Low)</t>
  </si>
  <si>
    <t>Ecotricity Low ecoWHOLESALE (Low)</t>
  </si>
  <si>
    <t>Electric Kiwi - Prepay 300 (Low)</t>
  </si>
  <si>
    <t>BUND-07</t>
  </si>
  <si>
    <t>Electric Kiwi - Prepay 300 (Standard)</t>
  </si>
  <si>
    <t xml:space="preserve"> 2% Direct Debit, 1%eBilling, 3% fixed term + $100 on 12 month sign up, free Power Shout hours</t>
  </si>
  <si>
    <t>Mercury Open Term (Low)</t>
  </si>
  <si>
    <t>Mercury 1 Year Fixed (Low)</t>
  </si>
  <si>
    <t>$200 credit upon joining, prices fixed for 24 months</t>
  </si>
  <si>
    <t>$10 monthly credit, variable rates during the year, open contract</t>
  </si>
  <si>
    <t>$150 credit for new customers upon online signup</t>
  </si>
  <si>
    <t>$20 off Broadband per month for 12 months, $250 sign up bonus (Only for new customers taking out Unlimited broadband and Power bundle on a 12 month plan)</t>
  </si>
  <si>
    <t>BUND-03</t>
  </si>
  <si>
    <t>Offer for fixed contracts of power and broadband bundle: $50 joining credit plus free broadband for 6 months (on 12 months contract) or a joining reward (Samsung appliance) on 24 month contracts</t>
  </si>
  <si>
    <t>Mercury Broadband Bundle (Standard)</t>
  </si>
  <si>
    <t>BUND-04</t>
  </si>
  <si>
    <t>Mercury Broadband Bundle (Low)</t>
  </si>
  <si>
    <t>Contact Broadband Bundle (Standard)</t>
  </si>
  <si>
    <t>BUND-05</t>
  </si>
  <si>
    <t xml:space="preserve">Special discounted energy and broadband prices (4G 300 GB for $65, Fast Fibre for $80)  </t>
  </si>
  <si>
    <t>Contact Broadband Bundle (Low)</t>
  </si>
  <si>
    <t>Contact Dream Charge (Standard)</t>
  </si>
  <si>
    <t>Contact Dream Charge (Low)</t>
  </si>
  <si>
    <t>2degrees Bundle (Standard)</t>
  </si>
  <si>
    <t>Open / Fixed</t>
  </si>
  <si>
    <t>BUND-06</t>
  </si>
  <si>
    <t>Only available when taking out selected broadband plans with 2degrees. $20 off broadband price per month.</t>
  </si>
  <si>
    <t>2degrees Bundle (Low)</t>
  </si>
  <si>
    <t>Moneyhub additional discount</t>
  </si>
  <si>
    <t>Moneyhub Joining credit</t>
  </si>
  <si>
    <t>Z Fuel back home (Standard)</t>
  </si>
  <si>
    <t>DISC-09</t>
  </si>
  <si>
    <t>50 litres of fuel upon joining, plus 5 litres per $100 of energy used. Averaged price per liter at $2.5 for calculations</t>
  </si>
  <si>
    <t>Z Fuel back home (Low)</t>
  </si>
  <si>
    <t>Z EV at home (Standard)</t>
  </si>
  <si>
    <t>Z EV at home (Low)</t>
  </si>
  <si>
    <t>EV costs</t>
  </si>
  <si>
    <t>Moneyhub Special Discounts</t>
  </si>
  <si>
    <t>Additional Moneyhub Discount %</t>
  </si>
  <si>
    <t>Additional Moneyhub Joining Credit</t>
  </si>
  <si>
    <t>EA levy / kwh inc GST</t>
  </si>
  <si>
    <t>EA levy / kwh</t>
  </si>
  <si>
    <t>EA Levy / kwh</t>
  </si>
  <si>
    <t>Plan Name</t>
  </si>
  <si>
    <t>Bundle Power Plan</t>
  </si>
  <si>
    <t>EV charge information</t>
  </si>
  <si>
    <t>$50 account credit, $15 discount on broadband, Samsung product when committing to 2 year contract</t>
  </si>
  <si>
    <t>Best plans for Auckland assuming annual consumption of 9108 kWh</t>
  </si>
  <si>
    <t>Best plans for Wellington assuming annual consumption of 9094 kWh</t>
  </si>
  <si>
    <t>Ecotricity ecoANYTIME (Standard)</t>
  </si>
  <si>
    <t>Ecotricity ecoLOWUSER (Low)</t>
  </si>
  <si>
    <t xml:space="preserve">Open </t>
  </si>
  <si>
    <t>Open (prices change every 30 minutes)</t>
  </si>
  <si>
    <t>Off Peak</t>
  </si>
  <si>
    <t>Contact EV - Good Charge (Low)</t>
  </si>
  <si>
    <t>Contact EV - Good Charge (Standard)</t>
  </si>
  <si>
    <t>Electric Kiwi - PowerShifter (Low)</t>
  </si>
  <si>
    <t>Electric Kiwi - PowerShifter (Standard)</t>
  </si>
  <si>
    <t>Must be bundled with an Electric Kiwi Broadband plan. Not possible to only sign up to this energy plan without one of their broadband services.</t>
  </si>
  <si>
    <t>$250 account credit, prices fixed for 1 year, $150 Termination Fee applies</t>
  </si>
  <si>
    <t>Mercury bundle 2 years</t>
  </si>
  <si>
    <t>Octopus Peaker (Standard)</t>
  </si>
  <si>
    <t>Octopus Peaker (Low)</t>
  </si>
  <si>
    <t>Bundle power plan</t>
  </si>
  <si>
    <t>Electric Kiwi - PowerShifter (Standard)</t>
  </si>
  <si>
    <t xml:space="preserve">Annual Price after Moneyhub Special offers </t>
  </si>
  <si>
    <t>Best plans for Christchurch assuming annual consumption of 10210 kWh</t>
  </si>
  <si>
    <t>Best plans for Dunedin assuming annual consumption of 9916 kWh</t>
  </si>
  <si>
    <t>Best plans for Hamilton assuming annual consumption of 8900 kWh</t>
  </si>
  <si>
    <t>Ranking after MH discounts</t>
  </si>
  <si>
    <t>Ranking before MH discounts</t>
  </si>
  <si>
    <t xml:space="preserve"> </t>
  </si>
  <si>
    <t>3 hours of free power everyday (3am to 6am), already taken into account in Moneyhub's annual price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</si>
</sst>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$-409]* #,##0.00_ ;_-[$$-409]* \-#,##0.00\ ;_-[$$-409]* &quot;-&quot;??_ ;_-@_ "/>
    <numFmt numFmtId="165" formatCode="_-[$$-409]* #,##0.0000_ ;_-[$$-409]* \-#,##0.0000\ ;_-[$$-409]* &quot;-&quot;??_ ;_-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5" fillId="6" borderId="0" xfId="0" applyFont="1" applyFill="1"/>
    <xf numFmtId="0" fontId="0" fillId="7" borderId="0" xfId="0" applyFill="1"/>
    <xf numFmtId="0" fontId="0" fillId="9" borderId="0" xfId="0" applyFill="1"/>
    <xf numFmtId="164" fontId="0" fillId="9" borderId="0" xfId="0" applyNumberFormat="1" applyFill="1"/>
    <xf numFmtId="0" fontId="0" fillId="13" borderId="0" xfId="0" applyFill="1"/>
    <xf numFmtId="165" fontId="0" fillId="13" borderId="0" xfId="0" applyNumberFormat="1" applyFill="1"/>
    <xf numFmtId="0" fontId="3" fillId="13" borderId="0" xfId="0" applyFont="1" applyFill="1" applyAlignment="1">
      <alignment horizontal="left" vertical="center"/>
    </xf>
    <xf numFmtId="0" fontId="0" fillId="14" borderId="0" xfId="0" applyFill="1"/>
    <xf numFmtId="164" fontId="0" fillId="14" borderId="0" xfId="0" applyNumberFormat="1" applyFill="1"/>
    <xf numFmtId="0" fontId="0" fillId="4" borderId="0" xfId="0" applyFill="1"/>
    <xf numFmtId="0" fontId="0" fillId="16" borderId="0" xfId="0" applyFill="1"/>
    <xf numFmtId="0" fontId="5" fillId="16" borderId="0" xfId="0" applyFont="1" applyFill="1"/>
    <xf numFmtId="164" fontId="0" fillId="16" borderId="0" xfId="0" applyNumberFormat="1" applyFill="1"/>
    <xf numFmtId="0" fontId="0" fillId="18" borderId="0" xfId="0" applyFill="1"/>
    <xf numFmtId="164" fontId="0" fillId="18" borderId="0" xfId="0" applyNumberFormat="1" applyFill="1"/>
    <xf numFmtId="0" fontId="0" fillId="19" borderId="0" xfId="0" applyFill="1"/>
    <xf numFmtId="165" fontId="0" fillId="19" borderId="0" xfId="0" applyNumberFormat="1" applyFill="1"/>
    <xf numFmtId="164" fontId="0" fillId="19" borderId="0" xfId="0" applyNumberFormat="1" applyFill="1"/>
    <xf numFmtId="165" fontId="0" fillId="20" borderId="0" xfId="0" applyNumberFormat="1" applyFill="1"/>
    <xf numFmtId="164" fontId="0" fillId="20" borderId="0" xfId="0" applyNumberFormat="1" applyFill="1"/>
    <xf numFmtId="0" fontId="0" fillId="6" borderId="0" xfId="0" applyFill="1"/>
    <xf numFmtId="0" fontId="4" fillId="6" borderId="0" xfId="0" applyFont="1" applyFill="1"/>
    <xf numFmtId="0" fontId="0" fillId="10" borderId="0" xfId="0" applyFill="1"/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165" fontId="0" fillId="14" borderId="0" xfId="0" applyNumberFormat="1" applyFill="1"/>
    <xf numFmtId="9" fontId="0" fillId="14" borderId="0" xfId="1" applyFont="1" applyFill="1"/>
    <xf numFmtId="0" fontId="0" fillId="2" borderId="0" xfId="0" applyFill="1"/>
    <xf numFmtId="165" fontId="0" fillId="2" borderId="0" xfId="0" applyNumberFormat="1" applyFill="1"/>
    <xf numFmtId="0" fontId="0" fillId="23" borderId="0" xfId="0" applyFill="1"/>
    <xf numFmtId="164" fontId="0" fillId="23" borderId="0" xfId="0" applyNumberFormat="1" applyFill="1"/>
    <xf numFmtId="0" fontId="0" fillId="8" borderId="0" xfId="0" applyFill="1"/>
    <xf numFmtId="0" fontId="3" fillId="7" borderId="0" xfId="0" applyFont="1" applyFill="1" applyAlignment="1">
      <alignment horizontal="left" vertical="center" wrapText="1"/>
    </xf>
    <xf numFmtId="0" fontId="5" fillId="22" borderId="0" xfId="0" applyFont="1" applyFill="1"/>
    <xf numFmtId="0" fontId="3" fillId="22" borderId="0" xfId="0" applyFont="1" applyFill="1" applyAlignment="1">
      <alignment horizontal="left" vertical="center" wrapText="1"/>
    </xf>
    <xf numFmtId="0" fontId="0" fillId="25" borderId="0" xfId="0" applyFill="1"/>
    <xf numFmtId="164" fontId="5" fillId="6" borderId="0" xfId="0" applyNumberFormat="1" applyFont="1" applyFill="1"/>
    <xf numFmtId="0" fontId="0" fillId="26" borderId="0" xfId="0" applyFill="1"/>
    <xf numFmtId="0" fontId="0" fillId="5" borderId="0" xfId="0" applyFill="1"/>
    <xf numFmtId="165" fontId="0" fillId="18" borderId="0" xfId="0" applyNumberFormat="1" applyFill="1"/>
    <xf numFmtId="165" fontId="0" fillId="10" borderId="0" xfId="0" applyNumberFormat="1" applyFill="1"/>
    <xf numFmtId="9" fontId="0" fillId="18" borderId="0" xfId="1" applyFont="1" applyFill="1"/>
    <xf numFmtId="9" fontId="0" fillId="18" borderId="0" xfId="0" applyNumberFormat="1" applyFill="1"/>
    <xf numFmtId="0" fontId="0" fillId="27" borderId="0" xfId="0" applyFill="1"/>
    <xf numFmtId="0" fontId="3" fillId="10" borderId="0" xfId="0" applyFont="1" applyFill="1" applyAlignment="1">
      <alignment horizontal="left" vertical="center" wrapText="1"/>
    </xf>
    <xf numFmtId="0" fontId="3" fillId="10" borderId="0" xfId="0" applyFont="1" applyFill="1" applyAlignment="1">
      <alignment horizontal="left" vertical="center"/>
    </xf>
    <xf numFmtId="0" fontId="0" fillId="17" borderId="0" xfId="0" applyFill="1"/>
    <xf numFmtId="0" fontId="0" fillId="5" borderId="1" xfId="0" applyFill="1" applyBorder="1"/>
    <xf numFmtId="164" fontId="0" fillId="4" borderId="0" xfId="0" applyNumberFormat="1" applyFill="1"/>
    <xf numFmtId="0" fontId="0" fillId="29" borderId="1" xfId="0" applyFill="1" applyBorder="1"/>
    <xf numFmtId="0" fontId="0" fillId="28" borderId="1" xfId="0" applyFill="1" applyBorder="1"/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5" fillId="19" borderId="0" xfId="0" applyFont="1" applyFill="1" applyAlignment="1">
      <alignment horizontal="left" vertical="center" wrapText="1"/>
    </xf>
    <xf numFmtId="0" fontId="0" fillId="22" borderId="0" xfId="0" applyFill="1"/>
    <xf numFmtId="0" fontId="0" fillId="14" borderId="1" xfId="0" applyFill="1" applyBorder="1"/>
    <xf numFmtId="20" fontId="0" fillId="14" borderId="1" xfId="0" applyNumberFormat="1" applyFill="1" applyBorder="1"/>
    <xf numFmtId="0" fontId="0" fillId="30" borderId="0" xfId="0" applyFill="1"/>
    <xf numFmtId="0" fontId="0" fillId="9" borderId="1" xfId="0" applyFill="1" applyBorder="1"/>
    <xf numFmtId="0" fontId="0" fillId="2" borderId="1" xfId="0" applyFill="1" applyBorder="1"/>
    <xf numFmtId="20" fontId="0" fillId="2" borderId="1" xfId="0" applyNumberFormat="1" applyFill="1" applyBorder="1"/>
    <xf numFmtId="0" fontId="0" fillId="28" borderId="5" xfId="0" applyFill="1" applyBorder="1"/>
    <xf numFmtId="0" fontId="0" fillId="31" borderId="0" xfId="0" applyFill="1"/>
    <xf numFmtId="165" fontId="0" fillId="15" borderId="0" xfId="0" applyNumberFormat="1" applyFill="1"/>
    <xf numFmtId="9" fontId="0" fillId="14" borderId="0" xfId="0" applyNumberFormat="1" applyFill="1"/>
    <xf numFmtId="0" fontId="0" fillId="32" borderId="0" xfId="0" applyFill="1"/>
    <xf numFmtId="0" fontId="11" fillId="25" borderId="0" xfId="0" applyFont="1" applyFill="1"/>
    <xf numFmtId="164" fontId="0" fillId="33" borderId="0" xfId="0" applyNumberFormat="1" applyFill="1"/>
    <xf numFmtId="9" fontId="0" fillId="22" borderId="0" xfId="1" applyFont="1" applyFill="1"/>
    <xf numFmtId="164" fontId="0" fillId="22" borderId="0" xfId="0" applyNumberFormat="1" applyFill="1"/>
    <xf numFmtId="0" fontId="0" fillId="17" borderId="0" xfId="0" applyFill="1" applyAlignment="1">
      <alignment vertical="center" wrapText="1"/>
    </xf>
    <xf numFmtId="0" fontId="0" fillId="5" borderId="0" xfId="0" applyFill="1" applyAlignment="1">
      <alignment vertical="center" textRotation="90" wrapText="1"/>
    </xf>
    <xf numFmtId="9" fontId="0" fillId="14" borderId="0" xfId="1" applyFont="1" applyFill="1" applyBorder="1"/>
    <xf numFmtId="0" fontId="0" fillId="33" borderId="0" xfId="0" applyFill="1"/>
    <xf numFmtId="0" fontId="0" fillId="34" borderId="0" xfId="0" applyFill="1"/>
    <xf numFmtId="165" fontId="0" fillId="34" borderId="0" xfId="0" applyNumberFormat="1" applyFill="1"/>
    <xf numFmtId="164" fontId="0" fillId="34" borderId="0" xfId="0" applyNumberFormat="1" applyFill="1"/>
    <xf numFmtId="165" fontId="0" fillId="33" borderId="0" xfId="0" applyNumberFormat="1" applyFill="1"/>
    <xf numFmtId="0" fontId="0" fillId="35" borderId="0" xfId="0" applyFill="1"/>
    <xf numFmtId="165" fontId="0" fillId="35" borderId="0" xfId="0" applyNumberFormat="1" applyFill="1"/>
    <xf numFmtId="164" fontId="0" fillId="35" borderId="0" xfId="0" applyNumberFormat="1" applyFill="1"/>
    <xf numFmtId="9" fontId="0" fillId="35" borderId="0" xfId="1" applyFont="1" applyFill="1"/>
    <xf numFmtId="0" fontId="0" fillId="17" borderId="0" xfId="0" applyFill="1" applyAlignment="1">
      <alignment vertical="center" textRotation="90" wrapText="1"/>
    </xf>
    <xf numFmtId="0" fontId="0" fillId="0" borderId="0" xfId="0" applyAlignment="1">
      <alignment vertical="center" textRotation="90" wrapText="1"/>
    </xf>
    <xf numFmtId="165" fontId="0" fillId="3" borderId="0" xfId="0" applyNumberFormat="1" applyFill="1"/>
    <xf numFmtId="0" fontId="5" fillId="32" borderId="0" xfId="0" applyFont="1" applyFill="1"/>
    <xf numFmtId="164" fontId="0" fillId="0" borderId="0" xfId="0" applyNumberFormat="1"/>
    <xf numFmtId="0" fontId="0" fillId="36" borderId="0" xfId="0" applyFill="1"/>
    <xf numFmtId="0" fontId="5" fillId="31" borderId="0" xfId="0" applyFont="1" applyFill="1"/>
    <xf numFmtId="164" fontId="12" fillId="23" borderId="0" xfId="0" applyNumberFormat="1" applyFont="1" applyFill="1"/>
    <xf numFmtId="0" fontId="0" fillId="37" borderId="0" xfId="0" applyFill="1"/>
    <xf numFmtId="0" fontId="0" fillId="37" borderId="1" xfId="0" applyFill="1" applyBorder="1"/>
    <xf numFmtId="0" fontId="0" fillId="0" borderId="1" xfId="0" applyBorder="1"/>
    <xf numFmtId="164" fontId="0" fillId="37" borderId="1" xfId="0" applyNumberFormat="1" applyFill="1" applyBorder="1"/>
    <xf numFmtId="164" fontId="0" fillId="0" borderId="1" xfId="0" applyNumberFormat="1" applyBorder="1"/>
    <xf numFmtId="164" fontId="0" fillId="37" borderId="0" xfId="0" applyNumberFormat="1" applyFill="1"/>
    <xf numFmtId="9" fontId="0" fillId="37" borderId="0" xfId="1" applyFont="1" applyFill="1"/>
    <xf numFmtId="9" fontId="0" fillId="0" borderId="0" xfId="1" applyFont="1"/>
    <xf numFmtId="9" fontId="0" fillId="9" borderId="0" xfId="1" applyFont="1" applyFill="1"/>
    <xf numFmtId="0" fontId="0" fillId="21" borderId="0" xfId="0" applyFill="1" applyAlignment="1">
      <alignment horizontal="center" vertical="center" textRotation="90"/>
    </xf>
    <xf numFmtId="0" fontId="8" fillId="11" borderId="0" xfId="0" applyFont="1" applyFill="1" applyAlignment="1">
      <alignment horizontal="center" textRotation="90"/>
    </xf>
    <xf numFmtId="0" fontId="0" fillId="17" borderId="0" xfId="0" applyFill="1" applyAlignment="1">
      <alignment horizontal="center" vertical="center" wrapText="1"/>
    </xf>
    <xf numFmtId="0" fontId="2" fillId="7" borderId="0" xfId="0" applyFont="1" applyFill="1" applyAlignment="1">
      <alignment horizontal="center" vertical="center" textRotation="90"/>
    </xf>
    <xf numFmtId="0" fontId="0" fillId="6" borderId="0" xfId="0" applyFill="1" applyAlignment="1">
      <alignment horizontal="center" vertical="center"/>
    </xf>
    <xf numFmtId="0" fontId="7" fillId="15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textRotation="90"/>
    </xf>
    <xf numFmtId="0" fontId="0" fillId="26" borderId="0" xfId="0" applyFill="1" applyAlignment="1">
      <alignment horizontal="center"/>
    </xf>
    <xf numFmtId="0" fontId="0" fillId="4" borderId="0" xfId="0" applyFill="1" applyAlignment="1">
      <alignment horizontal="center" vertical="center" textRotation="90"/>
    </xf>
    <xf numFmtId="0" fontId="6" fillId="12" borderId="0" xfId="0" applyFont="1" applyFill="1" applyAlignment="1">
      <alignment horizontal="center" textRotation="90"/>
    </xf>
    <xf numFmtId="0" fontId="2" fillId="5" borderId="0" xfId="0" applyFont="1" applyFill="1" applyAlignment="1">
      <alignment horizontal="center" vertical="center" textRotation="90"/>
    </xf>
    <xf numFmtId="0" fontId="9" fillId="15" borderId="0" xfId="0" applyFont="1" applyFill="1" applyAlignment="1">
      <alignment horizontal="center" textRotation="90"/>
    </xf>
    <xf numFmtId="0" fontId="0" fillId="16" borderId="0" xfId="0" applyFill="1" applyAlignment="1">
      <alignment horizontal="center" vertical="center" textRotation="90"/>
    </xf>
    <xf numFmtId="0" fontId="7" fillId="10" borderId="0" xfId="0" applyFont="1" applyFill="1" applyAlignment="1">
      <alignment horizontal="center" vertical="center" wrapText="1"/>
    </xf>
    <xf numFmtId="0" fontId="0" fillId="22" borderId="0" xfId="0" applyFill="1" applyAlignment="1">
      <alignment horizontal="center"/>
    </xf>
    <xf numFmtId="0" fontId="0" fillId="6" borderId="0" xfId="0" applyFill="1" applyAlignment="1">
      <alignment horizontal="center" vertical="center" wrapText="1"/>
    </xf>
    <xf numFmtId="0" fontId="0" fillId="25" borderId="0" xfId="0" applyFill="1" applyAlignment="1">
      <alignment horizontal="center" vertical="center" textRotation="90" wrapText="1"/>
    </xf>
    <xf numFmtId="0" fontId="0" fillId="6" borderId="3" xfId="0" applyFill="1" applyBorder="1" applyAlignment="1">
      <alignment horizontal="center" vertical="center"/>
    </xf>
    <xf numFmtId="0" fontId="0" fillId="29" borderId="4" xfId="0" applyFill="1" applyBorder="1" applyAlignment="1">
      <alignment horizontal="center" vertical="center"/>
    </xf>
    <xf numFmtId="0" fontId="0" fillId="29" borderId="5" xfId="0" applyFill="1" applyBorder="1" applyAlignment="1">
      <alignment horizontal="center" vertical="center"/>
    </xf>
    <xf numFmtId="0" fontId="0" fillId="29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9" borderId="2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2B2D1-4DEC-4405-A07C-E1CAA3477109}">
  <sheetPr>
    <tabColor rgb="FFFFC000"/>
  </sheetPr>
  <dimension ref="A1:AC107"/>
  <sheetViews>
    <sheetView zoomScale="60" zoomScaleNormal="60" workbookViewId="0">
      <pane xSplit="4" ySplit="1" topLeftCell="E68" activePane="bottomRight" state="frozen"/>
      <selection pane="topRight" activeCell="E1" sqref="E1"/>
      <selection pane="bottomLeft" activeCell="A2" sqref="A2"/>
      <selection pane="bottomRight" activeCell="D43" sqref="D43"/>
    </sheetView>
  </sheetViews>
  <sheetFormatPr defaultRowHeight="14.4" x14ac:dyDescent="0.3"/>
  <cols>
    <col min="1" max="1" width="4" customWidth="1"/>
    <col min="2" max="2" width="9" bestFit="1" customWidth="1"/>
    <col min="3" max="3" width="7" bestFit="1" customWidth="1"/>
    <col min="4" max="4" width="40.6640625" customWidth="1"/>
    <col min="5" max="5" width="30.33203125" bestFit="1" customWidth="1"/>
    <col min="6" max="30" width="27.88671875" customWidth="1"/>
    <col min="31" max="31" width="32.6640625" bestFit="1" customWidth="1"/>
    <col min="32" max="33" width="27.88671875" customWidth="1"/>
    <col min="34" max="34" width="17.6640625" customWidth="1"/>
    <col min="35" max="35" width="31.6640625" customWidth="1"/>
    <col min="36" max="36" width="20.44140625" customWidth="1"/>
  </cols>
  <sheetData>
    <row r="1" spans="1:29" x14ac:dyDescent="0.3">
      <c r="A1" s="4"/>
      <c r="B1" s="111" t="s">
        <v>112</v>
      </c>
      <c r="C1" s="111"/>
      <c r="D1" s="4"/>
      <c r="E1" s="23" t="s">
        <v>0</v>
      </c>
      <c r="F1" s="23" t="s">
        <v>36</v>
      </c>
      <c r="G1" s="23" t="s">
        <v>60</v>
      </c>
      <c r="H1" s="23" t="s">
        <v>41</v>
      </c>
      <c r="I1" s="23" t="s">
        <v>61</v>
      </c>
      <c r="J1" s="23" t="s">
        <v>62</v>
      </c>
      <c r="K1" s="23" t="s">
        <v>63</v>
      </c>
      <c r="L1" s="23" t="s">
        <v>38</v>
      </c>
      <c r="M1" s="23" t="s">
        <v>64</v>
      </c>
      <c r="N1" s="23" t="s">
        <v>1</v>
      </c>
      <c r="O1" s="23" t="s">
        <v>65</v>
      </c>
      <c r="P1" s="23" t="s">
        <v>66</v>
      </c>
      <c r="Q1" s="23" t="s">
        <v>40</v>
      </c>
      <c r="R1" s="23" t="s">
        <v>67</v>
      </c>
      <c r="S1" s="23" t="s">
        <v>2</v>
      </c>
      <c r="T1" s="38" t="s">
        <v>109</v>
      </c>
      <c r="U1" s="38" t="s">
        <v>111</v>
      </c>
      <c r="V1" s="23" t="s">
        <v>96</v>
      </c>
      <c r="W1" s="23" t="s">
        <v>95</v>
      </c>
      <c r="X1" s="23" t="s">
        <v>68</v>
      </c>
      <c r="Y1" s="23" t="s">
        <v>72</v>
      </c>
      <c r="Z1" s="23" t="s">
        <v>101</v>
      </c>
      <c r="AA1" s="23" t="s">
        <v>69</v>
      </c>
      <c r="AB1" s="23" t="s">
        <v>73</v>
      </c>
      <c r="AC1" s="23" t="s">
        <v>37</v>
      </c>
    </row>
    <row r="2" spans="1:29" ht="15.6" x14ac:dyDescent="0.3">
      <c r="A2" s="107" t="s">
        <v>81</v>
      </c>
      <c r="B2" s="108" t="s">
        <v>89</v>
      </c>
      <c r="C2" s="108"/>
      <c r="D2" s="1" t="s">
        <v>91</v>
      </c>
      <c r="E2" s="30" t="str">
        <f>VLOOKUP(E1,'Plan terms'!$A:$B,2,FALSE)</f>
        <v>Open</v>
      </c>
      <c r="F2" s="30" t="str">
        <f>VLOOKUP(F1,'Plan terms'!$A:$B,2,FALSE)</f>
        <v>Fixed (12 months)</v>
      </c>
      <c r="G2" s="30" t="e">
        <f>VLOOKUP(G1,'Plan terms'!$A:$B,2,FALSE)</f>
        <v>#N/A</v>
      </c>
      <c r="H2" s="30" t="e">
        <f>VLOOKUP(H1,'Plan terms'!$A:$B,2,FALSE)</f>
        <v>#N/A</v>
      </c>
      <c r="I2" s="30" t="str">
        <f>VLOOKUP(I1,'Plan terms'!$A:$B,2,FALSE)</f>
        <v>Open</v>
      </c>
      <c r="J2" s="30" t="e">
        <f>VLOOKUP(J1,'Plan terms'!$A:$B,2,FALSE)</f>
        <v>#N/A</v>
      </c>
      <c r="K2" s="30" t="str">
        <f>VLOOKUP(K1,'Plan terms'!$A:$B,2,FALSE)</f>
        <v>Open</v>
      </c>
      <c r="L2" s="30" t="e">
        <f>VLOOKUP(L1,'Plan terms'!$A:$B,2,FALSE)</f>
        <v>#N/A</v>
      </c>
      <c r="M2" s="30" t="str">
        <f>VLOOKUP(M1,'Plan terms'!$A:$B,2,FALSE)</f>
        <v>Open</v>
      </c>
      <c r="N2" s="30" t="str">
        <f>VLOOKUP(N1,'Plan terms'!$A:$B,2,FALSE)</f>
        <v>Open</v>
      </c>
      <c r="O2" s="30" t="str">
        <f>VLOOKUP(O1,'Plan terms'!$A:$B,2,FALSE)</f>
        <v>Open</v>
      </c>
      <c r="P2" s="30" t="str">
        <f>VLOOKUP(P1,'Plan terms'!$A:$B,2,FALSE)</f>
        <v>Fixed (12 months)</v>
      </c>
      <c r="Q2" s="30" t="str">
        <f>VLOOKUP(Q1,'Plan terms'!$A:$B,2,FALSE)</f>
        <v>Open or Fixed</v>
      </c>
      <c r="R2" s="30" t="str">
        <f>VLOOKUP(R1,'Plan terms'!$A:$B,2,FALSE)</f>
        <v>Open</v>
      </c>
      <c r="S2" s="30" t="e">
        <f>VLOOKUP(S1,'Plan terms'!$A:$B,2,FALSE)</f>
        <v>#N/A</v>
      </c>
      <c r="T2" s="30" t="e">
        <f>VLOOKUP(T1,'Plan terms'!$A:$B,2,FALSE)</f>
        <v>#N/A</v>
      </c>
      <c r="U2" s="30" t="e">
        <f>VLOOKUP(U1,'Plan terms'!$A:$B,2,FALSE)</f>
        <v>#N/A</v>
      </c>
      <c r="V2" s="30" t="str">
        <f>VLOOKUP(V1,'Plan terms'!$A:$B,2,FALSE)</f>
        <v>Fixed (24 months)</v>
      </c>
      <c r="W2" s="30" t="str">
        <f>VLOOKUP(W1,'Plan terms'!$A:$B,2,FALSE)</f>
        <v>Open</v>
      </c>
      <c r="X2" s="30" t="str">
        <f>VLOOKUP(X1,'Plan terms'!$A:$B,2,FALSE)</f>
        <v>Open</v>
      </c>
      <c r="Y2" s="30" t="e">
        <f>VLOOKUP(Y1,'Plan terms'!$A:$B,2,FALSE)</f>
        <v>#N/A</v>
      </c>
      <c r="Z2" s="30" t="str">
        <f>VLOOKUP(Z1,'Plan terms'!$A:$B,2,FALSE)</f>
        <v>Open</v>
      </c>
      <c r="AA2" s="30" t="str">
        <f>VLOOKUP(AA1,'Plan terms'!$A:$B,2,FALSE)</f>
        <v>Open</v>
      </c>
      <c r="AB2" s="30" t="str">
        <f>VLOOKUP(AB1,'Plan terms'!$A:$B,2,FALSE)</f>
        <v>Fixed 12 months</v>
      </c>
      <c r="AC2" s="30" t="str">
        <f>VLOOKUP(AC1,'Plan terms'!$A:$B,2,FALSE)</f>
        <v>Open</v>
      </c>
    </row>
    <row r="3" spans="1:29" ht="15.6" x14ac:dyDescent="0.3">
      <c r="A3" s="107"/>
      <c r="B3" s="108"/>
      <c r="C3" s="108"/>
      <c r="D3" s="1" t="s">
        <v>3</v>
      </c>
      <c r="E3" s="30" t="s">
        <v>93</v>
      </c>
      <c r="F3" s="30" t="s">
        <v>93</v>
      </c>
      <c r="G3" s="30" t="s">
        <v>4</v>
      </c>
      <c r="H3" s="30" t="s">
        <v>4</v>
      </c>
      <c r="I3" s="30" t="s">
        <v>93</v>
      </c>
      <c r="J3" s="30" t="s">
        <v>93</v>
      </c>
      <c r="K3" s="30" t="s">
        <v>92</v>
      </c>
      <c r="L3" s="30" t="s">
        <v>93</v>
      </c>
      <c r="M3" s="30" t="s">
        <v>93</v>
      </c>
      <c r="N3" s="30" t="s">
        <v>4</v>
      </c>
      <c r="O3" s="30" t="s">
        <v>93</v>
      </c>
      <c r="P3" s="30" t="s">
        <v>93</v>
      </c>
      <c r="Q3" s="30" t="s">
        <v>93</v>
      </c>
      <c r="R3" s="30" t="s">
        <v>93</v>
      </c>
      <c r="S3" s="30" t="s">
        <v>93</v>
      </c>
      <c r="T3" s="30" t="s">
        <v>93</v>
      </c>
      <c r="U3" s="30" t="s">
        <v>93</v>
      </c>
      <c r="V3" s="30" t="s">
        <v>93</v>
      </c>
      <c r="W3" s="30" t="s">
        <v>93</v>
      </c>
      <c r="X3" s="30" t="s">
        <v>93</v>
      </c>
      <c r="Y3" s="30" t="s">
        <v>92</v>
      </c>
      <c r="Z3" s="30" t="s">
        <v>92</v>
      </c>
      <c r="AA3" s="30" t="s">
        <v>93</v>
      </c>
      <c r="AB3" s="30" t="s">
        <v>93</v>
      </c>
      <c r="AC3" s="30" t="s">
        <v>93</v>
      </c>
    </row>
    <row r="4" spans="1:29" ht="15.75" customHeight="1" x14ac:dyDescent="0.3">
      <c r="A4" s="107"/>
      <c r="B4" s="117" t="s">
        <v>94</v>
      </c>
      <c r="C4" s="117"/>
      <c r="D4" s="47" t="s">
        <v>29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3"/>
      <c r="S4" s="42"/>
      <c r="T4" s="42"/>
      <c r="U4" s="42"/>
      <c r="V4" s="42"/>
      <c r="W4" s="42"/>
      <c r="X4" s="42"/>
      <c r="Y4" s="42"/>
      <c r="Z4" s="42"/>
      <c r="AA4" s="43"/>
      <c r="AB4" s="42"/>
      <c r="AC4" s="42"/>
    </row>
    <row r="5" spans="1:29" ht="15.6" x14ac:dyDescent="0.3">
      <c r="A5" s="107"/>
      <c r="B5" s="117"/>
      <c r="C5" s="117"/>
      <c r="D5" s="47" t="s">
        <v>30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42"/>
      <c r="T5" s="42"/>
      <c r="U5" s="42"/>
      <c r="V5" s="42"/>
      <c r="W5" s="42"/>
      <c r="X5" s="42"/>
      <c r="Y5" s="42"/>
      <c r="Z5" s="42"/>
      <c r="AA5" s="43"/>
      <c r="AB5" s="42"/>
      <c r="AC5" s="42"/>
    </row>
    <row r="6" spans="1:29" ht="15.6" x14ac:dyDescent="0.3">
      <c r="A6" s="107"/>
      <c r="B6" s="117"/>
      <c r="C6" s="117"/>
      <c r="D6" s="48" t="s">
        <v>31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3"/>
      <c r="S6" s="42"/>
      <c r="T6" s="42"/>
      <c r="U6" s="42"/>
      <c r="V6" s="42"/>
      <c r="W6" s="42"/>
      <c r="X6" s="42"/>
      <c r="Y6" s="42"/>
      <c r="Z6" s="42"/>
      <c r="AA6" s="43"/>
      <c r="AB6" s="42"/>
      <c r="AC6" s="42"/>
    </row>
    <row r="7" spans="1:29" ht="15.6" x14ac:dyDescent="0.3">
      <c r="A7" s="107"/>
      <c r="B7" s="23"/>
      <c r="C7" s="25" t="s">
        <v>34</v>
      </c>
      <c r="D7" s="2" t="s">
        <v>6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>
        <f>R4/R26</f>
        <v>0</v>
      </c>
      <c r="S7" s="31"/>
      <c r="T7" s="31"/>
      <c r="U7" s="31"/>
      <c r="V7" s="31"/>
      <c r="W7" s="31"/>
      <c r="X7" s="31"/>
      <c r="Y7" s="31"/>
      <c r="Z7" s="31"/>
      <c r="AA7" s="31">
        <f>AA4/AA26</f>
        <v>0</v>
      </c>
      <c r="AB7" s="31"/>
      <c r="AC7" s="31"/>
    </row>
    <row r="8" spans="1:29" ht="15.6" x14ac:dyDescent="0.3">
      <c r="A8" s="107"/>
      <c r="B8" s="23"/>
      <c r="C8" s="110" t="s">
        <v>7</v>
      </c>
      <c r="D8" s="2" t="s">
        <v>8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>
        <f>R5/R26</f>
        <v>0</v>
      </c>
      <c r="S8" s="31"/>
      <c r="T8" s="31"/>
      <c r="U8" s="31"/>
      <c r="V8" s="31"/>
      <c r="W8" s="31"/>
      <c r="X8" s="31"/>
      <c r="Y8" s="31"/>
      <c r="Z8" s="31"/>
      <c r="AA8" s="31">
        <f>AA5/AA26</f>
        <v>0</v>
      </c>
      <c r="AB8" s="31"/>
      <c r="AC8" s="31"/>
    </row>
    <row r="9" spans="1:29" ht="15.75" customHeight="1" x14ac:dyDescent="0.3">
      <c r="A9" s="107"/>
      <c r="B9" s="23"/>
      <c r="C9" s="110"/>
      <c r="D9" s="1" t="s">
        <v>9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>
        <f>R6/R26</f>
        <v>0</v>
      </c>
      <c r="S9" s="31"/>
      <c r="T9" s="31"/>
      <c r="U9" s="31"/>
      <c r="V9" s="31"/>
      <c r="W9" s="31"/>
      <c r="X9" s="31"/>
      <c r="Y9" s="31"/>
      <c r="Z9" s="31"/>
      <c r="AA9" s="31">
        <f>AA6/AA26</f>
        <v>0</v>
      </c>
      <c r="AB9" s="31"/>
      <c r="AC9" s="31"/>
    </row>
    <row r="10" spans="1:29" ht="15.6" x14ac:dyDescent="0.3">
      <c r="A10" s="107"/>
      <c r="B10" s="3">
        <v>0.31</v>
      </c>
      <c r="C10" s="110"/>
      <c r="D10" s="35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ht="15.6" x14ac:dyDescent="0.3">
      <c r="A11" s="107"/>
      <c r="B11" s="3">
        <v>0.69</v>
      </c>
      <c r="C11" s="110"/>
      <c r="D11" s="35" t="s">
        <v>11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x14ac:dyDescent="0.3">
      <c r="A12" s="107"/>
      <c r="B12" s="3">
        <v>0.4</v>
      </c>
      <c r="C12" s="110"/>
      <c r="D12" s="36" t="s">
        <v>12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</row>
    <row r="13" spans="1:29" ht="15.6" x14ac:dyDescent="0.3">
      <c r="A13" s="107"/>
      <c r="B13" s="3">
        <v>0.4</v>
      </c>
      <c r="C13" s="110"/>
      <c r="D13" s="37" t="s">
        <v>13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</row>
    <row r="14" spans="1:29" ht="15.6" x14ac:dyDescent="0.3">
      <c r="A14" s="107"/>
      <c r="B14" s="3">
        <v>0.2</v>
      </c>
      <c r="C14" s="110"/>
      <c r="D14" s="37" t="s">
        <v>14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</row>
    <row r="15" spans="1:29" x14ac:dyDescent="0.3">
      <c r="A15" s="107"/>
      <c r="B15" s="24"/>
      <c r="C15" s="104" t="s">
        <v>88</v>
      </c>
      <c r="D15" s="39" t="s">
        <v>15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>
        <v>50</v>
      </c>
      <c r="R15" s="17"/>
      <c r="S15" s="17"/>
      <c r="T15" s="17">
        <v>100</v>
      </c>
      <c r="U15" s="17">
        <v>250</v>
      </c>
      <c r="V15" s="17">
        <v>200</v>
      </c>
      <c r="W15" s="17"/>
      <c r="X15" s="17"/>
      <c r="Y15" s="17"/>
      <c r="Z15" s="17"/>
      <c r="AA15" s="17">
        <v>150</v>
      </c>
      <c r="AB15" s="17">
        <f>240+250</f>
        <v>490</v>
      </c>
      <c r="AC15" s="17"/>
    </row>
    <row r="16" spans="1:29" x14ac:dyDescent="0.3">
      <c r="A16" s="107"/>
      <c r="B16" s="24"/>
      <c r="C16" s="104"/>
      <c r="D16" s="3" t="s">
        <v>16</v>
      </c>
      <c r="E16" s="44"/>
      <c r="F16" s="44">
        <v>0.02</v>
      </c>
      <c r="G16" s="44"/>
      <c r="H16" s="44"/>
      <c r="I16" s="44"/>
      <c r="J16" s="44"/>
      <c r="K16" s="44"/>
      <c r="L16" s="44">
        <v>0.1</v>
      </c>
      <c r="M16" s="44"/>
      <c r="N16" s="42"/>
      <c r="O16" s="42"/>
      <c r="P16" s="42"/>
      <c r="Q16" s="44">
        <v>0.06</v>
      </c>
      <c r="R16" s="44"/>
      <c r="S16" s="45">
        <v>0.02</v>
      </c>
      <c r="T16" s="45">
        <v>0.02</v>
      </c>
      <c r="U16" s="45">
        <v>0.02</v>
      </c>
      <c r="V16" s="44"/>
      <c r="W16" s="44"/>
      <c r="X16" s="44"/>
      <c r="Y16" s="16"/>
      <c r="Z16" s="16"/>
      <c r="AA16" s="44"/>
      <c r="AB16" s="44"/>
      <c r="AC16" s="44"/>
    </row>
    <row r="17" spans="1:29" x14ac:dyDescent="0.3">
      <c r="A17" s="107"/>
      <c r="B17" s="24"/>
      <c r="C17" s="104"/>
      <c r="D17" s="3" t="s">
        <v>17</v>
      </c>
      <c r="E17" s="16">
        <f>VLOOKUP(E1,'Plan terms'!$A:$E,5,0)</f>
        <v>0</v>
      </c>
      <c r="F17" s="16">
        <f>VLOOKUP(F1,'Plan terms'!$A:$E,5,0)</f>
        <v>0</v>
      </c>
      <c r="G17" s="16" t="e">
        <f>VLOOKUP(G1,'Plan terms'!$A:$E,5,0)</f>
        <v>#N/A</v>
      </c>
      <c r="H17" s="16" t="e">
        <f>VLOOKUP(H1,'Plan terms'!$A:$E,5,0)</f>
        <v>#N/A</v>
      </c>
      <c r="I17" s="16" t="str">
        <f>VLOOKUP(I1,'Plan terms'!$A:$E,5,0)</f>
        <v>.</v>
      </c>
      <c r="J17" s="16" t="e">
        <f>VLOOKUP(J1,'Plan terms'!$A:$E,5,0)</f>
        <v>#N/A</v>
      </c>
      <c r="K17" s="16" t="str">
        <f>VLOOKUP(K1,'Plan terms'!$A:$E,5,0)</f>
        <v>.</v>
      </c>
      <c r="L17" s="16" t="e">
        <f>VLOOKUP(L1,'Plan terms'!$A:$E,5,0)</f>
        <v>#N/A</v>
      </c>
      <c r="M17" s="16" t="str">
        <f>VLOOKUP(M1,'Plan terms'!$A:$E,5,0)</f>
        <v>.</v>
      </c>
      <c r="N17" s="16" t="str">
        <f>VLOOKUP(N1,'Plan terms'!$A:$E,5,0)</f>
        <v>.</v>
      </c>
      <c r="O17" s="16" t="str">
        <f>VLOOKUP(O1,'Plan terms'!$A:$E,5,0)</f>
        <v>.</v>
      </c>
      <c r="P17" s="16" t="str">
        <f>VLOOKUP(P1,'Plan terms'!$A:$E,5,0)</f>
        <v>.</v>
      </c>
      <c r="Q17" s="16" t="str">
        <f>VLOOKUP(Q1,'Plan terms'!$A:$E,5,0)</f>
        <v xml:space="preserve"> 2% Direct Debit, 1%eBilling, 3% fixed term + $100 on 12 month sign up, free Power Shout hours</v>
      </c>
      <c r="R17" s="16" t="str">
        <f>VLOOKUP(R1,'Plan terms'!$A:$E,5,0)</f>
        <v>.</v>
      </c>
      <c r="S17" s="16" t="e">
        <f>VLOOKUP(S1,'Plan terms'!$A:$E,5,0)</f>
        <v>#N/A</v>
      </c>
      <c r="T17" s="16" t="e">
        <f>VLOOKUP(T1,'Plan terms'!$A:$E,5,0)</f>
        <v>#N/A</v>
      </c>
      <c r="U17" s="16" t="e">
        <f>VLOOKUP(U1,'Plan terms'!$A:$E,5,0)</f>
        <v>#N/A</v>
      </c>
      <c r="V17" s="16" t="str">
        <f>VLOOKUP(V1,'Plan terms'!$A:$E,5,0)</f>
        <v>$200 credit upon joining, prices fixed for 24 months</v>
      </c>
      <c r="W17" s="16" t="str">
        <f>VLOOKUP(W1,'Plan terms'!$A:$E,5,0)</f>
        <v>$10 monthly credit, variable rates during the year, open contract</v>
      </c>
      <c r="X17" s="16" t="str">
        <f>VLOOKUP(X1,'Plan terms'!$A:$E,5,0)</f>
        <v>.</v>
      </c>
      <c r="Y17" s="16" t="e">
        <f>VLOOKUP(Y1,'Plan terms'!$A:$E,5,0)</f>
        <v>#N/A</v>
      </c>
      <c r="Z17" s="16" t="str">
        <f>VLOOKUP(Z1,'Plan terms'!$A:$E,5,0)</f>
        <v>.</v>
      </c>
      <c r="AA17" s="16" t="str">
        <f>VLOOKUP(AA1,'Plan terms'!$A:$E,5,0)</f>
        <v>$150 credit for new customers upon online signup</v>
      </c>
      <c r="AB17" s="16" t="str">
        <f>VLOOKUP(AB1,'Plan terms'!$A:$E,5,0)</f>
        <v>$20 off Broadband per month for 12 months, $250 sign up bonus (Only for new customers taking out Unlimited broadband and Power bundle on a 12 month plan)</v>
      </c>
      <c r="AC17" s="16" t="str">
        <f>VLOOKUP(AC1,'Plan terms'!$A:$E,5,0)</f>
        <v>Offer for fixed contracts of power and broadband bundle: $50 joining credit plus free broadband for 6 months (on 12 months contract) or a joining reward (Samsung appliance) on 24 month contracts</v>
      </c>
    </row>
    <row r="18" spans="1:29" ht="19.5" customHeight="1" x14ac:dyDescent="0.3">
      <c r="A18" s="107"/>
      <c r="B18" s="24"/>
      <c r="C18" s="104"/>
      <c r="D18" s="4" t="s">
        <v>107</v>
      </c>
      <c r="E18" s="16" t="str">
        <f>VLOOKUP(E1,'Plan terms'!$A:$E,4,FALSE)</f>
        <v>.</v>
      </c>
      <c r="F18" s="16">
        <f>VLOOKUP(F1,'Plan terms'!$A:$E,4,FALSE)</f>
        <v>0</v>
      </c>
      <c r="G18" s="16" t="e">
        <f>VLOOKUP(G1,'Plan terms'!$A:$E,4,FALSE)</f>
        <v>#N/A</v>
      </c>
      <c r="H18" s="16" t="e">
        <f>VLOOKUP(H1,'Plan terms'!$A:$E,4,FALSE)</f>
        <v>#N/A</v>
      </c>
      <c r="I18" s="16" t="str">
        <f>VLOOKUP(I1,'Plan terms'!$A:$E,4,FALSE)</f>
        <v>.</v>
      </c>
      <c r="J18" s="16" t="e">
        <f>VLOOKUP(J1,'Plan terms'!$A:$E,4,FALSE)</f>
        <v>#N/A</v>
      </c>
      <c r="K18" s="16" t="str">
        <f>VLOOKUP(K1,'Plan terms'!$A:$E,4,FALSE)</f>
        <v>.</v>
      </c>
      <c r="L18" s="16" t="e">
        <f>VLOOKUP(L1,'Plan terms'!$A:$E,4,FALSE)</f>
        <v>#N/A</v>
      </c>
      <c r="M18" s="16" t="str">
        <f>VLOOKUP(M1,'Plan terms'!$A:$E,4,FALSE)</f>
        <v>.</v>
      </c>
      <c r="N18" s="16" t="str">
        <f>VLOOKUP(N1,'Plan terms'!$A:$E,4,FALSE)</f>
        <v>.</v>
      </c>
      <c r="O18" s="16" t="str">
        <f>VLOOKUP(O1,'Plan terms'!$A:$E,4,FALSE)</f>
        <v>.</v>
      </c>
      <c r="P18" s="16" t="str">
        <f>VLOOKUP(P1,'Plan terms'!$A:$E,4,FALSE)</f>
        <v>.</v>
      </c>
      <c r="Q18" s="16" t="str">
        <f>VLOOKUP(Q1,'Plan terms'!$A:$E,4,FALSE)</f>
        <v>DISC-03</v>
      </c>
      <c r="R18" s="16" t="str">
        <f>VLOOKUP(R1,'Plan terms'!$A:$E,4,FALSE)</f>
        <v>.</v>
      </c>
      <c r="S18" s="16" t="e">
        <f>VLOOKUP(S1,'Plan terms'!$A:$E,4,FALSE)</f>
        <v>#N/A</v>
      </c>
      <c r="T18" s="16" t="e">
        <f>VLOOKUP(T1,'Plan terms'!$A:$E,4,FALSE)</f>
        <v>#N/A</v>
      </c>
      <c r="U18" s="16" t="e">
        <f>VLOOKUP(U1,'Plan terms'!$A:$E,4,FALSE)</f>
        <v>#N/A</v>
      </c>
      <c r="V18" s="16" t="str">
        <f>VLOOKUP(V1,'Plan terms'!$A:$E,4,FALSE)</f>
        <v>DISC-07</v>
      </c>
      <c r="W18" s="16" t="str">
        <f>VLOOKUP(W1,'Plan terms'!$A:$E,4,FALSE)</f>
        <v>DISC-10</v>
      </c>
      <c r="X18" s="16" t="str">
        <f>VLOOKUP(X1,'Plan terms'!$A:$E,4,FALSE)</f>
        <v>.</v>
      </c>
      <c r="Y18" s="16" t="e">
        <f>VLOOKUP(Y1,'Plan terms'!$A:$E,4,FALSE)</f>
        <v>#N/A</v>
      </c>
      <c r="Z18" s="16" t="str">
        <f>VLOOKUP(Z1,'Plan terms'!$A:$E,4,FALSE)</f>
        <v>.</v>
      </c>
      <c r="AA18" s="16" t="str">
        <f>VLOOKUP(AA1,'Plan terms'!$A:$E,4,FALSE)</f>
        <v>DISC-08</v>
      </c>
      <c r="AB18" s="16" t="str">
        <f>VLOOKUP(AB1,'Plan terms'!$A:$E,4,FALSE)</f>
        <v>BUND-02</v>
      </c>
      <c r="AC18" s="16" t="str">
        <f>VLOOKUP(AC1,'Plan terms'!$A:$E,4,FALSE)</f>
        <v>BUND-03</v>
      </c>
    </row>
    <row r="19" spans="1:29" x14ac:dyDescent="0.3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</row>
    <row r="20" spans="1:29" x14ac:dyDescent="0.3">
      <c r="A20" s="105" t="s">
        <v>82</v>
      </c>
      <c r="B20" s="13"/>
      <c r="C20" s="13"/>
      <c r="D20" s="13" t="s">
        <v>18</v>
      </c>
      <c r="E20" s="21">
        <f>E35</f>
        <v>0</v>
      </c>
      <c r="F20" s="21">
        <f>F35</f>
        <v>0</v>
      </c>
      <c r="G20" s="21">
        <f t="shared" ref="G20:L20" si="0">G35</f>
        <v>0</v>
      </c>
      <c r="H20" s="21">
        <f t="shared" si="0"/>
        <v>0</v>
      </c>
      <c r="I20" s="21">
        <f t="shared" si="0"/>
        <v>0</v>
      </c>
      <c r="J20" s="21">
        <f t="shared" si="0"/>
        <v>0</v>
      </c>
      <c r="K20" s="21">
        <f t="shared" si="0"/>
        <v>0</v>
      </c>
      <c r="L20" s="21">
        <f t="shared" si="0"/>
        <v>0</v>
      </c>
      <c r="M20" s="21">
        <f>M35</f>
        <v>0</v>
      </c>
      <c r="N20" s="22">
        <f>N7*N26</f>
        <v>0</v>
      </c>
      <c r="O20" s="22">
        <f>O7*O26</f>
        <v>0</v>
      </c>
      <c r="P20" s="22">
        <f t="shared" ref="P20:Q20" si="1">P7*P26</f>
        <v>0</v>
      </c>
      <c r="Q20" s="22">
        <f t="shared" si="1"/>
        <v>0</v>
      </c>
      <c r="R20" s="21">
        <f>R35</f>
        <v>0</v>
      </c>
      <c r="S20" s="21">
        <f>S7*S26</f>
        <v>0</v>
      </c>
      <c r="T20" s="21">
        <f>T7*T26</f>
        <v>0</v>
      </c>
      <c r="U20" s="21">
        <f>U7*U26</f>
        <v>0</v>
      </c>
      <c r="V20" s="21">
        <f>V35</f>
        <v>0</v>
      </c>
      <c r="W20" s="21">
        <f>W35</f>
        <v>0</v>
      </c>
      <c r="X20" s="21">
        <f>X35</f>
        <v>0</v>
      </c>
      <c r="Y20" s="21">
        <f>Y7*Y26</f>
        <v>0</v>
      </c>
      <c r="Z20" s="21">
        <f>Z7*Z26</f>
        <v>0</v>
      </c>
      <c r="AA20" s="21">
        <f t="shared" ref="AA20:AC20" si="2">AA35</f>
        <v>0</v>
      </c>
      <c r="AB20" s="21">
        <f t="shared" si="2"/>
        <v>0</v>
      </c>
      <c r="AC20" s="21">
        <f t="shared" si="2"/>
        <v>0</v>
      </c>
    </row>
    <row r="21" spans="1:29" x14ac:dyDescent="0.3">
      <c r="A21" s="105"/>
      <c r="B21" s="13"/>
      <c r="C21" s="13"/>
      <c r="D21" s="13" t="s">
        <v>19</v>
      </c>
      <c r="E21" s="21"/>
      <c r="F21" s="22"/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1"/>
      <c r="T21" s="21"/>
      <c r="U21" s="21"/>
      <c r="V21" s="22"/>
      <c r="W21" s="22"/>
      <c r="X21" s="22"/>
      <c r="Y21" s="21"/>
      <c r="Z21" s="21"/>
      <c r="AA21" s="22"/>
      <c r="AB21" s="22"/>
      <c r="AC21" s="22"/>
    </row>
    <row r="22" spans="1:29" x14ac:dyDescent="0.3">
      <c r="A22" s="105"/>
      <c r="B22" s="13"/>
      <c r="C22" s="13"/>
      <c r="D22" s="13" t="s">
        <v>20</v>
      </c>
      <c r="E22" s="22">
        <f t="shared" ref="E22:AC22" si="3">E37</f>
        <v>0</v>
      </c>
      <c r="F22" s="22">
        <f t="shared" si="3"/>
        <v>0</v>
      </c>
      <c r="G22" s="22">
        <f t="shared" si="3"/>
        <v>0</v>
      </c>
      <c r="H22" s="22">
        <f t="shared" si="3"/>
        <v>0</v>
      </c>
      <c r="I22" s="22">
        <f t="shared" si="3"/>
        <v>0</v>
      </c>
      <c r="J22" s="22">
        <f t="shared" si="3"/>
        <v>0</v>
      </c>
      <c r="K22" s="22">
        <f t="shared" si="3"/>
        <v>0</v>
      </c>
      <c r="L22" s="22">
        <f t="shared" si="3"/>
        <v>0</v>
      </c>
      <c r="M22" s="22">
        <f>M37</f>
        <v>0</v>
      </c>
      <c r="N22" s="22">
        <f>N37</f>
        <v>0</v>
      </c>
      <c r="O22" s="22">
        <f>O37</f>
        <v>0</v>
      </c>
      <c r="P22" s="22">
        <f t="shared" ref="P22:Z22" si="4">P37</f>
        <v>0</v>
      </c>
      <c r="Q22" s="22">
        <f t="shared" si="4"/>
        <v>0</v>
      </c>
      <c r="R22" s="22">
        <f t="shared" si="4"/>
        <v>0</v>
      </c>
      <c r="S22" s="22">
        <f t="shared" si="4"/>
        <v>0</v>
      </c>
      <c r="T22" s="22">
        <f t="shared" si="4"/>
        <v>0</v>
      </c>
      <c r="U22" s="22">
        <f t="shared" si="4"/>
        <v>0</v>
      </c>
      <c r="V22" s="22">
        <f t="shared" si="4"/>
        <v>0</v>
      </c>
      <c r="W22" s="22">
        <f t="shared" si="4"/>
        <v>0</v>
      </c>
      <c r="X22" s="22">
        <f t="shared" si="4"/>
        <v>0</v>
      </c>
      <c r="Y22" s="22">
        <f t="shared" si="4"/>
        <v>0</v>
      </c>
      <c r="Z22" s="22">
        <f t="shared" si="4"/>
        <v>0</v>
      </c>
      <c r="AA22" s="22">
        <f t="shared" si="3"/>
        <v>0</v>
      </c>
      <c r="AB22" s="22">
        <f t="shared" si="3"/>
        <v>0</v>
      </c>
      <c r="AC22" s="22">
        <f t="shared" si="3"/>
        <v>0</v>
      </c>
    </row>
    <row r="23" spans="1:29" x14ac:dyDescent="0.3">
      <c r="A23" s="105"/>
      <c r="B23" s="13"/>
      <c r="C23" s="13"/>
      <c r="D23" s="14" t="s">
        <v>21</v>
      </c>
      <c r="E23" s="22">
        <f>E39</f>
        <v>0</v>
      </c>
      <c r="F23" s="22">
        <f>F39</f>
        <v>0</v>
      </c>
      <c r="G23" s="22">
        <f t="shared" ref="G23:L23" si="5">G39</f>
        <v>0</v>
      </c>
      <c r="H23" s="22">
        <f t="shared" si="5"/>
        <v>0</v>
      </c>
      <c r="I23" s="22">
        <f t="shared" si="5"/>
        <v>0</v>
      </c>
      <c r="J23" s="22">
        <f t="shared" si="5"/>
        <v>0</v>
      </c>
      <c r="K23" s="22">
        <f t="shared" si="5"/>
        <v>0</v>
      </c>
      <c r="L23" s="22">
        <f t="shared" si="5"/>
        <v>0</v>
      </c>
      <c r="M23" s="22">
        <f>M39</f>
        <v>0</v>
      </c>
      <c r="N23" s="22">
        <f>N22-N38</f>
        <v>0</v>
      </c>
      <c r="O23" s="22">
        <f>O22-O38</f>
        <v>0</v>
      </c>
      <c r="P23" s="22">
        <f t="shared" ref="P23:Q23" si="6">P22-P38</f>
        <v>0</v>
      </c>
      <c r="Q23" s="22">
        <f t="shared" si="6"/>
        <v>-50</v>
      </c>
      <c r="R23" s="22">
        <f>R39</f>
        <v>0</v>
      </c>
      <c r="S23" s="22">
        <f>S22-S38</f>
        <v>0</v>
      </c>
      <c r="T23" s="22">
        <f>T22-T38</f>
        <v>-100</v>
      </c>
      <c r="U23" s="22">
        <f>U22-U38</f>
        <v>-250</v>
      </c>
      <c r="V23" s="22">
        <f>V39</f>
        <v>-200</v>
      </c>
      <c r="W23" s="22">
        <f>W39</f>
        <v>0</v>
      </c>
      <c r="X23" s="22">
        <f>X39</f>
        <v>0</v>
      </c>
      <c r="Y23" s="22">
        <f>Y22-Y38</f>
        <v>0</v>
      </c>
      <c r="Z23" s="22">
        <f>Z22-Z38</f>
        <v>0</v>
      </c>
      <c r="AA23" s="22">
        <f t="shared" ref="AA23:AC23" si="7">AA39</f>
        <v>-150</v>
      </c>
      <c r="AB23" s="22">
        <f t="shared" si="7"/>
        <v>-490</v>
      </c>
      <c r="AC23" s="22">
        <f t="shared" si="7"/>
        <v>0</v>
      </c>
    </row>
    <row r="24" spans="1:29" x14ac:dyDescent="0.3">
      <c r="A24" s="32"/>
      <c r="B24" s="32"/>
      <c r="C24" s="32"/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2"/>
      <c r="O24" s="32"/>
      <c r="P24" s="32"/>
      <c r="Q24" s="32"/>
      <c r="R24" s="33"/>
      <c r="S24" s="32"/>
      <c r="T24" s="32"/>
      <c r="U24" s="32"/>
      <c r="V24" s="33"/>
      <c r="W24" s="33"/>
      <c r="X24" s="33"/>
      <c r="Y24" s="32"/>
      <c r="Z24" s="32"/>
      <c r="AA24" s="33"/>
      <c r="AB24" s="33"/>
      <c r="AC24" s="33"/>
    </row>
    <row r="25" spans="1:29" x14ac:dyDescent="0.3">
      <c r="A25" s="112" t="s">
        <v>87</v>
      </c>
      <c r="B25" s="34">
        <v>9108</v>
      </c>
      <c r="C25" s="113" t="s">
        <v>32</v>
      </c>
      <c r="D25" s="13" t="s">
        <v>22</v>
      </c>
      <c r="E25" s="13">
        <f>$B$25</f>
        <v>9108</v>
      </c>
      <c r="F25" s="13">
        <f>$B$25</f>
        <v>9108</v>
      </c>
      <c r="G25" s="13">
        <f t="shared" ref="G25:AC25" si="8">$B$25</f>
        <v>9108</v>
      </c>
      <c r="H25" s="13">
        <f t="shared" si="8"/>
        <v>9108</v>
      </c>
      <c r="I25" s="13">
        <f t="shared" si="8"/>
        <v>9108</v>
      </c>
      <c r="J25" s="13">
        <f t="shared" si="8"/>
        <v>9108</v>
      </c>
      <c r="K25" s="13">
        <f t="shared" si="8"/>
        <v>9108</v>
      </c>
      <c r="L25" s="13">
        <f t="shared" si="8"/>
        <v>9108</v>
      </c>
      <c r="M25" s="13">
        <f t="shared" si="8"/>
        <v>9108</v>
      </c>
      <c r="N25" s="13">
        <f>$B$25</f>
        <v>9108</v>
      </c>
      <c r="O25" s="13">
        <f>$B$25</f>
        <v>9108</v>
      </c>
      <c r="P25" s="13">
        <f t="shared" ref="P25:Q25" si="9">$B$25</f>
        <v>9108</v>
      </c>
      <c r="Q25" s="13">
        <f t="shared" si="9"/>
        <v>9108</v>
      </c>
      <c r="R25" s="13">
        <f t="shared" si="8"/>
        <v>9108</v>
      </c>
      <c r="S25" s="13">
        <f t="shared" si="8"/>
        <v>9108</v>
      </c>
      <c r="T25" s="13">
        <f t="shared" si="8"/>
        <v>9108</v>
      </c>
      <c r="U25" s="13">
        <f t="shared" si="8"/>
        <v>9108</v>
      </c>
      <c r="V25" s="13">
        <f>$B$25</f>
        <v>9108</v>
      </c>
      <c r="W25" s="13">
        <f>$B$25</f>
        <v>9108</v>
      </c>
      <c r="X25" s="13">
        <f>$B$25</f>
        <v>9108</v>
      </c>
      <c r="Y25" s="13">
        <f>$B$25</f>
        <v>9108</v>
      </c>
      <c r="Z25" s="13">
        <f>$B$25</f>
        <v>9108</v>
      </c>
      <c r="AA25" s="13">
        <f t="shared" si="8"/>
        <v>9108</v>
      </c>
      <c r="AB25" s="13">
        <f t="shared" si="8"/>
        <v>9108</v>
      </c>
      <c r="AC25" s="13">
        <f t="shared" si="8"/>
        <v>9108</v>
      </c>
    </row>
    <row r="26" spans="1:29" x14ac:dyDescent="0.3">
      <c r="A26" s="112"/>
      <c r="B26" s="34">
        <v>1.1499999999999999</v>
      </c>
      <c r="C26" s="113"/>
      <c r="D26" s="14" t="s">
        <v>33</v>
      </c>
      <c r="E26" s="15">
        <f>$B$26</f>
        <v>1.1499999999999999</v>
      </c>
      <c r="F26" s="15">
        <f t="shared" ref="F26:AC26" si="10">$B$26</f>
        <v>1.1499999999999999</v>
      </c>
      <c r="G26" s="15">
        <f t="shared" si="10"/>
        <v>1.1499999999999999</v>
      </c>
      <c r="H26" s="15">
        <f t="shared" si="10"/>
        <v>1.1499999999999999</v>
      </c>
      <c r="I26" s="15">
        <f t="shared" si="10"/>
        <v>1.1499999999999999</v>
      </c>
      <c r="J26" s="15">
        <f t="shared" si="10"/>
        <v>1.1499999999999999</v>
      </c>
      <c r="K26" s="15">
        <f t="shared" si="10"/>
        <v>1.1499999999999999</v>
      </c>
      <c r="L26" s="15">
        <f t="shared" si="10"/>
        <v>1.1499999999999999</v>
      </c>
      <c r="M26" s="15">
        <f t="shared" si="10"/>
        <v>1.1499999999999999</v>
      </c>
      <c r="N26" s="15">
        <f t="shared" si="10"/>
        <v>1.1499999999999999</v>
      </c>
      <c r="O26" s="15">
        <f t="shared" si="10"/>
        <v>1.1499999999999999</v>
      </c>
      <c r="P26" s="15">
        <f t="shared" si="10"/>
        <v>1.1499999999999999</v>
      </c>
      <c r="Q26" s="15">
        <f t="shared" si="10"/>
        <v>1.1499999999999999</v>
      </c>
      <c r="R26" s="15">
        <f t="shared" si="10"/>
        <v>1.1499999999999999</v>
      </c>
      <c r="S26" s="15">
        <f t="shared" si="10"/>
        <v>1.1499999999999999</v>
      </c>
      <c r="T26" s="15">
        <f t="shared" si="10"/>
        <v>1.1499999999999999</v>
      </c>
      <c r="U26" s="15">
        <f t="shared" si="10"/>
        <v>1.1499999999999999</v>
      </c>
      <c r="V26" s="15">
        <f t="shared" si="10"/>
        <v>1.1499999999999999</v>
      </c>
      <c r="W26" s="15">
        <f t="shared" si="10"/>
        <v>1.1499999999999999</v>
      </c>
      <c r="X26" s="15">
        <f t="shared" si="10"/>
        <v>1.1499999999999999</v>
      </c>
      <c r="Y26" s="15">
        <f t="shared" si="10"/>
        <v>1.1499999999999999</v>
      </c>
      <c r="Z26" s="15">
        <f t="shared" si="10"/>
        <v>1.1499999999999999</v>
      </c>
      <c r="AA26" s="15">
        <f t="shared" si="10"/>
        <v>1.1499999999999999</v>
      </c>
      <c r="AB26" s="15">
        <f t="shared" si="10"/>
        <v>1.1499999999999999</v>
      </c>
      <c r="AC26" s="15">
        <f t="shared" si="10"/>
        <v>1.1499999999999999</v>
      </c>
    </row>
    <row r="27" spans="1:29" x14ac:dyDescent="0.3">
      <c r="A27" s="112"/>
      <c r="B27" s="10"/>
      <c r="C27" s="114" t="s">
        <v>83</v>
      </c>
      <c r="D27" s="7" t="s">
        <v>23</v>
      </c>
      <c r="E27" s="7" t="str">
        <f>E3</f>
        <v>Inclusive</v>
      </c>
      <c r="F27" s="7" t="str">
        <f>F3</f>
        <v>Inclusive</v>
      </c>
      <c r="G27" s="7" t="str">
        <f t="shared" ref="G27:L27" si="11">G3</f>
        <v>Peak &amp; Off Peak</v>
      </c>
      <c r="H27" s="7" t="str">
        <f t="shared" si="11"/>
        <v>Peak &amp; Off Peak</v>
      </c>
      <c r="I27" s="7" t="str">
        <f t="shared" si="11"/>
        <v>Inclusive</v>
      </c>
      <c r="J27" s="7" t="str">
        <f t="shared" si="11"/>
        <v>Inclusive</v>
      </c>
      <c r="K27" s="7" t="str">
        <f t="shared" si="11"/>
        <v>Peak Off Peak &amp; Shoulder</v>
      </c>
      <c r="L27" s="7" t="str">
        <f t="shared" si="11"/>
        <v>Inclusive</v>
      </c>
      <c r="M27" s="7" t="str">
        <f>M3</f>
        <v>Inclusive</v>
      </c>
      <c r="N27" s="7" t="str">
        <f>N3</f>
        <v>Peak &amp; Off Peak</v>
      </c>
      <c r="O27" s="7" t="str">
        <f>O3</f>
        <v>Inclusive</v>
      </c>
      <c r="P27" s="7" t="str">
        <f t="shared" ref="P27:AC27" si="12">P3</f>
        <v>Inclusive</v>
      </c>
      <c r="Q27" s="7" t="str">
        <f t="shared" si="12"/>
        <v>Inclusive</v>
      </c>
      <c r="R27" s="7" t="str">
        <f t="shared" si="12"/>
        <v>Inclusive</v>
      </c>
      <c r="S27" s="7" t="str">
        <f t="shared" si="12"/>
        <v>Inclusive</v>
      </c>
      <c r="T27" s="7" t="str">
        <f t="shared" si="12"/>
        <v>Inclusive</v>
      </c>
      <c r="U27" s="7" t="str">
        <f t="shared" si="12"/>
        <v>Inclusive</v>
      </c>
      <c r="V27" s="7" t="str">
        <f t="shared" si="12"/>
        <v>Inclusive</v>
      </c>
      <c r="W27" s="7" t="str">
        <f t="shared" si="12"/>
        <v>Inclusive</v>
      </c>
      <c r="X27" s="7" t="str">
        <f t="shared" si="12"/>
        <v>Inclusive</v>
      </c>
      <c r="Y27" s="7" t="str">
        <f t="shared" si="12"/>
        <v>Peak Off Peak &amp; Shoulder</v>
      </c>
      <c r="Z27" s="7" t="str">
        <f t="shared" si="12"/>
        <v>Peak Off Peak &amp; Shoulder</v>
      </c>
      <c r="AA27" s="7" t="str">
        <f t="shared" si="12"/>
        <v>Inclusive</v>
      </c>
      <c r="AB27" s="7" t="str">
        <f t="shared" si="12"/>
        <v>Inclusive</v>
      </c>
      <c r="AC27" s="7" t="str">
        <f t="shared" si="12"/>
        <v>Inclusive</v>
      </c>
    </row>
    <row r="28" spans="1:29" x14ac:dyDescent="0.3">
      <c r="A28" s="112"/>
      <c r="B28" s="10"/>
      <c r="C28" s="114"/>
      <c r="D28" s="7" t="s">
        <v>9</v>
      </c>
      <c r="E28" s="8">
        <f>E9</f>
        <v>0</v>
      </c>
      <c r="F28" s="8">
        <f>F9</f>
        <v>0</v>
      </c>
      <c r="G28" s="8">
        <f t="shared" ref="G28:L28" si="13">G9</f>
        <v>0</v>
      </c>
      <c r="H28" s="8">
        <f t="shared" si="13"/>
        <v>0</v>
      </c>
      <c r="I28" s="8">
        <f t="shared" si="13"/>
        <v>0</v>
      </c>
      <c r="J28" s="8">
        <f t="shared" si="13"/>
        <v>0</v>
      </c>
      <c r="K28" s="8">
        <f t="shared" si="13"/>
        <v>0</v>
      </c>
      <c r="L28" s="8">
        <f t="shared" si="13"/>
        <v>0</v>
      </c>
      <c r="M28" s="8">
        <f>M9</f>
        <v>0</v>
      </c>
      <c r="N28" s="8">
        <f>N9</f>
        <v>0</v>
      </c>
      <c r="O28" s="8">
        <f>O9</f>
        <v>0</v>
      </c>
      <c r="P28" s="8">
        <f t="shared" ref="P28:AA28" si="14">P9</f>
        <v>0</v>
      </c>
      <c r="Q28" s="8">
        <f t="shared" si="14"/>
        <v>0</v>
      </c>
      <c r="R28" s="8">
        <f t="shared" si="14"/>
        <v>0</v>
      </c>
      <c r="S28" s="8">
        <f t="shared" si="14"/>
        <v>0</v>
      </c>
      <c r="T28" s="8">
        <f t="shared" si="14"/>
        <v>0</v>
      </c>
      <c r="U28" s="8">
        <f t="shared" si="14"/>
        <v>0</v>
      </c>
      <c r="V28" s="8">
        <f t="shared" si="14"/>
        <v>0</v>
      </c>
      <c r="W28" s="8">
        <f t="shared" si="14"/>
        <v>0</v>
      </c>
      <c r="X28" s="8">
        <f t="shared" si="14"/>
        <v>0</v>
      </c>
      <c r="Y28" s="8">
        <f t="shared" si="14"/>
        <v>0</v>
      </c>
      <c r="Z28" s="8">
        <f t="shared" si="14"/>
        <v>0</v>
      </c>
      <c r="AA28" s="8">
        <f t="shared" si="14"/>
        <v>0</v>
      </c>
      <c r="AB28" s="8">
        <f>AB9</f>
        <v>0</v>
      </c>
      <c r="AC28" s="8">
        <f t="shared" ref="AC28" si="15">AC9</f>
        <v>0</v>
      </c>
    </row>
    <row r="29" spans="1:29" ht="15.6" x14ac:dyDescent="0.3">
      <c r="A29" s="112"/>
      <c r="B29" s="10"/>
      <c r="C29" s="114"/>
      <c r="D29" s="9" t="s">
        <v>24</v>
      </c>
      <c r="E29" s="8">
        <f>$B$10*E10+$B$11*E11</f>
        <v>0</v>
      </c>
      <c r="F29" s="8">
        <f>$B$10*F10+$B$11*F11</f>
        <v>0</v>
      </c>
      <c r="G29" s="8">
        <f t="shared" ref="G29:L29" si="16">$B$10*G10+$B$11*G11</f>
        <v>0</v>
      </c>
      <c r="H29" s="8">
        <f t="shared" si="16"/>
        <v>0</v>
      </c>
      <c r="I29" s="8">
        <f t="shared" si="16"/>
        <v>0</v>
      </c>
      <c r="J29" s="8">
        <f t="shared" si="16"/>
        <v>0</v>
      </c>
      <c r="K29" s="8">
        <f t="shared" si="16"/>
        <v>0</v>
      </c>
      <c r="L29" s="8">
        <f t="shared" si="16"/>
        <v>0</v>
      </c>
      <c r="M29" s="8">
        <f>$B$10*M10+$B$11*M11</f>
        <v>0</v>
      </c>
      <c r="N29" s="8">
        <f>$B$10*N10+$B$11*N11</f>
        <v>0</v>
      </c>
      <c r="O29" s="8">
        <f>$B$10*O10+$B$11*O11</f>
        <v>0</v>
      </c>
      <c r="P29" s="8">
        <f t="shared" ref="P29:AC29" si="17">$B$10*P10+$B$11*P11</f>
        <v>0</v>
      </c>
      <c r="Q29" s="8">
        <f t="shared" si="17"/>
        <v>0</v>
      </c>
      <c r="R29" s="8">
        <f t="shared" si="17"/>
        <v>0</v>
      </c>
      <c r="S29" s="8">
        <f t="shared" si="17"/>
        <v>0</v>
      </c>
      <c r="T29" s="8">
        <f t="shared" si="17"/>
        <v>0</v>
      </c>
      <c r="U29" s="8">
        <f t="shared" si="17"/>
        <v>0</v>
      </c>
      <c r="V29" s="8">
        <f t="shared" si="17"/>
        <v>0</v>
      </c>
      <c r="W29" s="8">
        <f t="shared" si="17"/>
        <v>0</v>
      </c>
      <c r="X29" s="8">
        <f t="shared" si="17"/>
        <v>0</v>
      </c>
      <c r="Y29" s="8">
        <f t="shared" si="17"/>
        <v>0</v>
      </c>
      <c r="Z29" s="8">
        <f t="shared" si="17"/>
        <v>0</v>
      </c>
      <c r="AA29" s="8">
        <f t="shared" si="17"/>
        <v>0</v>
      </c>
      <c r="AB29" s="8">
        <f t="shared" si="17"/>
        <v>0</v>
      </c>
      <c r="AC29" s="8">
        <f t="shared" si="17"/>
        <v>0</v>
      </c>
    </row>
    <row r="30" spans="1:29" ht="15.6" x14ac:dyDescent="0.3">
      <c r="A30" s="112"/>
      <c r="B30" s="10"/>
      <c r="C30" s="114"/>
      <c r="D30" s="9" t="s">
        <v>25</v>
      </c>
      <c r="E30" s="8">
        <f>E12*$B$12+E13*$B$13+E14*$B$14</f>
        <v>0</v>
      </c>
      <c r="F30" s="8">
        <f>F12*$B$12+F13*$B$13+F14*$B$14</f>
        <v>0</v>
      </c>
      <c r="G30" s="8">
        <f t="shared" ref="G30:L30" si="18">G12*$B$12+G13*$B$13+G14*$B$14</f>
        <v>0</v>
      </c>
      <c r="H30" s="8">
        <f t="shared" si="18"/>
        <v>0</v>
      </c>
      <c r="I30" s="8">
        <f t="shared" si="18"/>
        <v>0</v>
      </c>
      <c r="J30" s="8">
        <f t="shared" si="18"/>
        <v>0</v>
      </c>
      <c r="K30" s="8">
        <f t="shared" si="18"/>
        <v>0</v>
      </c>
      <c r="L30" s="8">
        <f t="shared" si="18"/>
        <v>0</v>
      </c>
      <c r="M30" s="8">
        <f>M12*$B$12+M13*$B$13+M14*$B$14</f>
        <v>0</v>
      </c>
      <c r="N30" s="8">
        <f>N12*$B$12+N13*$B$13+N14*$B$14</f>
        <v>0</v>
      </c>
      <c r="O30" s="8">
        <f>O12*$B$12+O13*$B$13+O14*$B$14</f>
        <v>0</v>
      </c>
      <c r="P30" s="8">
        <f t="shared" ref="P30:AC30" si="19">P12*$B$12+P13*$B$13+P14*$B$14</f>
        <v>0</v>
      </c>
      <c r="Q30" s="8">
        <f t="shared" si="19"/>
        <v>0</v>
      </c>
      <c r="R30" s="8">
        <f t="shared" si="19"/>
        <v>0</v>
      </c>
      <c r="S30" s="8">
        <f t="shared" si="19"/>
        <v>0</v>
      </c>
      <c r="T30" s="8">
        <f t="shared" si="19"/>
        <v>0</v>
      </c>
      <c r="U30" s="8">
        <f t="shared" si="19"/>
        <v>0</v>
      </c>
      <c r="V30" s="8">
        <f t="shared" si="19"/>
        <v>0</v>
      </c>
      <c r="W30" s="8">
        <f t="shared" si="19"/>
        <v>0</v>
      </c>
      <c r="X30" s="8">
        <f t="shared" si="19"/>
        <v>0</v>
      </c>
      <c r="Y30" s="8">
        <f t="shared" si="19"/>
        <v>0</v>
      </c>
      <c r="Z30" s="8">
        <f t="shared" si="19"/>
        <v>0</v>
      </c>
      <c r="AA30" s="8">
        <f t="shared" si="19"/>
        <v>0</v>
      </c>
      <c r="AB30" s="8">
        <f t="shared" si="19"/>
        <v>0</v>
      </c>
      <c r="AC30" s="8">
        <f t="shared" si="19"/>
        <v>0</v>
      </c>
    </row>
    <row r="31" spans="1:29" ht="15.6" x14ac:dyDescent="0.3">
      <c r="A31" s="112"/>
      <c r="B31" s="10"/>
      <c r="C31" s="114"/>
      <c r="D31" s="9" t="s">
        <v>85</v>
      </c>
      <c r="E31" s="8">
        <f>E8</f>
        <v>0</v>
      </c>
      <c r="F31" s="8">
        <f t="shared" ref="F31:AC31" si="20">F8</f>
        <v>0</v>
      </c>
      <c r="G31" s="8">
        <f t="shared" si="20"/>
        <v>0</v>
      </c>
      <c r="H31" s="8">
        <f t="shared" si="20"/>
        <v>0</v>
      </c>
      <c r="I31" s="8">
        <f t="shared" si="20"/>
        <v>0</v>
      </c>
      <c r="J31" s="8">
        <f t="shared" si="20"/>
        <v>0</v>
      </c>
      <c r="K31" s="8">
        <f t="shared" si="20"/>
        <v>0</v>
      </c>
      <c r="L31" s="8">
        <f t="shared" si="20"/>
        <v>0</v>
      </c>
      <c r="M31" s="8">
        <f>M8</f>
        <v>0</v>
      </c>
      <c r="N31" s="8">
        <f>N8</f>
        <v>0</v>
      </c>
      <c r="O31" s="8">
        <f>O8</f>
        <v>0</v>
      </c>
      <c r="P31" s="8">
        <f t="shared" ref="P31:Z31" si="21">P8</f>
        <v>0</v>
      </c>
      <c r="Q31" s="8">
        <f t="shared" si="21"/>
        <v>0</v>
      </c>
      <c r="R31" s="8">
        <f t="shared" si="21"/>
        <v>0</v>
      </c>
      <c r="S31" s="8">
        <f t="shared" si="21"/>
        <v>0</v>
      </c>
      <c r="T31" s="8">
        <f t="shared" si="21"/>
        <v>0</v>
      </c>
      <c r="U31" s="8">
        <f t="shared" si="21"/>
        <v>0</v>
      </c>
      <c r="V31" s="8">
        <f t="shared" si="21"/>
        <v>0</v>
      </c>
      <c r="W31" s="8">
        <f t="shared" si="21"/>
        <v>0</v>
      </c>
      <c r="X31" s="8">
        <f t="shared" si="21"/>
        <v>0</v>
      </c>
      <c r="Y31" s="8">
        <f t="shared" si="21"/>
        <v>0</v>
      </c>
      <c r="Z31" s="8">
        <f t="shared" si="21"/>
        <v>0</v>
      </c>
      <c r="AA31" s="8">
        <f t="shared" si="20"/>
        <v>0</v>
      </c>
      <c r="AB31" s="8">
        <f>AB8</f>
        <v>0</v>
      </c>
      <c r="AC31" s="8">
        <f t="shared" si="20"/>
        <v>0</v>
      </c>
    </row>
    <row r="32" spans="1:29" x14ac:dyDescent="0.3">
      <c r="A32" s="112"/>
      <c r="B32" s="10"/>
      <c r="C32" s="114"/>
      <c r="D32" s="18" t="s">
        <v>80</v>
      </c>
      <c r="E32" s="19">
        <f>E8+E9+E29+E30</f>
        <v>0</v>
      </c>
      <c r="F32" s="19">
        <f>F8+F9+F29+F30</f>
        <v>0</v>
      </c>
      <c r="G32" s="19">
        <f t="shared" ref="G32:L32" si="22">G8+G9+G29+G30</f>
        <v>0</v>
      </c>
      <c r="H32" s="19">
        <f t="shared" si="22"/>
        <v>0</v>
      </c>
      <c r="I32" s="19">
        <f t="shared" si="22"/>
        <v>0</v>
      </c>
      <c r="J32" s="19">
        <f t="shared" si="22"/>
        <v>0</v>
      </c>
      <c r="K32" s="19">
        <f t="shared" si="22"/>
        <v>0</v>
      </c>
      <c r="L32" s="19">
        <f t="shared" si="22"/>
        <v>0</v>
      </c>
      <c r="M32" s="19">
        <f>M8+M9+M29+M30</f>
        <v>0</v>
      </c>
      <c r="N32" s="19">
        <f>N8+N9+N29+N30</f>
        <v>0</v>
      </c>
      <c r="O32" s="19">
        <f>O8+O9+O29+O30</f>
        <v>0</v>
      </c>
      <c r="P32" s="19">
        <f t="shared" ref="P32:AA32" si="23">P8+P9+P29+P30</f>
        <v>0</v>
      </c>
      <c r="Q32" s="19">
        <f t="shared" si="23"/>
        <v>0</v>
      </c>
      <c r="R32" s="19">
        <f t="shared" si="23"/>
        <v>0</v>
      </c>
      <c r="S32" s="19">
        <f t="shared" si="23"/>
        <v>0</v>
      </c>
      <c r="T32" s="19">
        <f t="shared" si="23"/>
        <v>0</v>
      </c>
      <c r="U32" s="19">
        <f t="shared" si="23"/>
        <v>0</v>
      </c>
      <c r="V32" s="19">
        <f t="shared" si="23"/>
        <v>0</v>
      </c>
      <c r="W32" s="19">
        <f t="shared" si="23"/>
        <v>0</v>
      </c>
      <c r="X32" s="19">
        <f t="shared" si="23"/>
        <v>0</v>
      </c>
      <c r="Y32" s="19">
        <f t="shared" si="23"/>
        <v>0</v>
      </c>
      <c r="Z32" s="19">
        <f t="shared" si="23"/>
        <v>0</v>
      </c>
      <c r="AA32" s="19">
        <f t="shared" si="23"/>
        <v>0</v>
      </c>
      <c r="AB32" s="19">
        <f>AB8+AB9+AB29+AB30</f>
        <v>0</v>
      </c>
      <c r="AC32" s="19">
        <f t="shared" ref="AC32" si="24">AC8+AC9+AC29+AC30</f>
        <v>0</v>
      </c>
    </row>
    <row r="33" spans="1:29" x14ac:dyDescent="0.3">
      <c r="A33" s="112"/>
      <c r="B33" s="10"/>
      <c r="C33" s="114"/>
      <c r="D33" s="18" t="s">
        <v>26</v>
      </c>
      <c r="E33" s="19">
        <f>E32*E26</f>
        <v>0</v>
      </c>
      <c r="F33" s="19">
        <f>F32*F26</f>
        <v>0</v>
      </c>
      <c r="G33" s="19">
        <f t="shared" ref="G33:L33" si="25">G32*G26</f>
        <v>0</v>
      </c>
      <c r="H33" s="19">
        <f t="shared" si="25"/>
        <v>0</v>
      </c>
      <c r="I33" s="19">
        <f t="shared" si="25"/>
        <v>0</v>
      </c>
      <c r="J33" s="19">
        <f t="shared" si="25"/>
        <v>0</v>
      </c>
      <c r="K33" s="19">
        <f t="shared" si="25"/>
        <v>0</v>
      </c>
      <c r="L33" s="19">
        <f t="shared" si="25"/>
        <v>0</v>
      </c>
      <c r="M33" s="19">
        <f>M32*M26</f>
        <v>0</v>
      </c>
      <c r="N33" s="19">
        <f>N32*N26</f>
        <v>0</v>
      </c>
      <c r="O33" s="19">
        <f>O32*O26</f>
        <v>0</v>
      </c>
      <c r="P33" s="19">
        <f t="shared" ref="P33:AC33" si="26">P32*P26</f>
        <v>0</v>
      </c>
      <c r="Q33" s="19">
        <f t="shared" si="26"/>
        <v>0</v>
      </c>
      <c r="R33" s="19">
        <f t="shared" si="26"/>
        <v>0</v>
      </c>
      <c r="S33" s="19">
        <f t="shared" si="26"/>
        <v>0</v>
      </c>
      <c r="T33" s="19">
        <f t="shared" si="26"/>
        <v>0</v>
      </c>
      <c r="U33" s="19">
        <f t="shared" si="26"/>
        <v>0</v>
      </c>
      <c r="V33" s="19">
        <f t="shared" si="26"/>
        <v>0</v>
      </c>
      <c r="W33" s="19">
        <f t="shared" si="26"/>
        <v>0</v>
      </c>
      <c r="X33" s="19">
        <f t="shared" si="26"/>
        <v>0</v>
      </c>
      <c r="Y33" s="19">
        <f t="shared" si="26"/>
        <v>0</v>
      </c>
      <c r="Z33" s="19">
        <f t="shared" si="26"/>
        <v>0</v>
      </c>
      <c r="AA33" s="19">
        <f t="shared" si="26"/>
        <v>0</v>
      </c>
      <c r="AB33" s="19">
        <f t="shared" si="26"/>
        <v>0</v>
      </c>
      <c r="AC33" s="19">
        <f t="shared" si="26"/>
        <v>0</v>
      </c>
    </row>
    <row r="34" spans="1:29" x14ac:dyDescent="0.3">
      <c r="A34" s="112"/>
      <c r="B34" s="10"/>
      <c r="C34" s="114"/>
      <c r="D34" s="16" t="s">
        <v>27</v>
      </c>
      <c r="E34" s="17">
        <f>E33*E25</f>
        <v>0</v>
      </c>
      <c r="F34" s="17">
        <f>F33*F25</f>
        <v>0</v>
      </c>
      <c r="G34" s="17">
        <f t="shared" ref="G34:L34" si="27">G33*G25</f>
        <v>0</v>
      </c>
      <c r="H34" s="17">
        <f t="shared" si="27"/>
        <v>0</v>
      </c>
      <c r="I34" s="17">
        <f t="shared" si="27"/>
        <v>0</v>
      </c>
      <c r="J34" s="17">
        <f t="shared" si="27"/>
        <v>0</v>
      </c>
      <c r="K34" s="17">
        <f t="shared" si="27"/>
        <v>0</v>
      </c>
      <c r="L34" s="17">
        <f t="shared" si="27"/>
        <v>0</v>
      </c>
      <c r="M34" s="17">
        <f>M33*M25</f>
        <v>0</v>
      </c>
      <c r="N34" s="17">
        <f>N33*N25</f>
        <v>0</v>
      </c>
      <c r="O34" s="17">
        <f>O33*O25</f>
        <v>0</v>
      </c>
      <c r="P34" s="17">
        <f t="shared" ref="P34:AC34" si="28">P33*P25</f>
        <v>0</v>
      </c>
      <c r="Q34" s="17">
        <f t="shared" si="28"/>
        <v>0</v>
      </c>
      <c r="R34" s="17">
        <f t="shared" si="28"/>
        <v>0</v>
      </c>
      <c r="S34" s="17">
        <f t="shared" si="28"/>
        <v>0</v>
      </c>
      <c r="T34" s="17">
        <f t="shared" si="28"/>
        <v>0</v>
      </c>
      <c r="U34" s="17">
        <f t="shared" si="28"/>
        <v>0</v>
      </c>
      <c r="V34" s="17">
        <f t="shared" si="28"/>
        <v>0</v>
      </c>
      <c r="W34" s="17">
        <f t="shared" si="28"/>
        <v>0</v>
      </c>
      <c r="X34" s="17">
        <f t="shared" si="28"/>
        <v>0</v>
      </c>
      <c r="Y34" s="17">
        <f t="shared" si="28"/>
        <v>0</v>
      </c>
      <c r="Z34" s="17">
        <f t="shared" si="28"/>
        <v>0</v>
      </c>
      <c r="AA34" s="17">
        <f t="shared" si="28"/>
        <v>0</v>
      </c>
      <c r="AB34" s="17">
        <f t="shared" si="28"/>
        <v>0</v>
      </c>
      <c r="AC34" s="17">
        <f t="shared" si="28"/>
        <v>0</v>
      </c>
    </row>
    <row r="35" spans="1:29" x14ac:dyDescent="0.3">
      <c r="A35" s="112"/>
      <c r="B35" s="10"/>
      <c r="C35" s="115" t="s">
        <v>34</v>
      </c>
      <c r="D35" s="5" t="s">
        <v>76</v>
      </c>
      <c r="E35" s="6">
        <f>E7*E26</f>
        <v>0</v>
      </c>
      <c r="F35" s="6">
        <f>F7*F26</f>
        <v>0</v>
      </c>
      <c r="G35" s="6">
        <f t="shared" ref="G35:L35" si="29">G7*G26</f>
        <v>0</v>
      </c>
      <c r="H35" s="6">
        <f t="shared" si="29"/>
        <v>0</v>
      </c>
      <c r="I35" s="6">
        <f t="shared" si="29"/>
        <v>0</v>
      </c>
      <c r="J35" s="6">
        <f t="shared" si="29"/>
        <v>0</v>
      </c>
      <c r="K35" s="6">
        <f t="shared" si="29"/>
        <v>0</v>
      </c>
      <c r="L35" s="6">
        <f t="shared" si="29"/>
        <v>0</v>
      </c>
      <c r="M35" s="6">
        <f>M7*M26</f>
        <v>0</v>
      </c>
      <c r="N35" s="6">
        <f>N7*N26</f>
        <v>0</v>
      </c>
      <c r="O35" s="6">
        <f>O7*O26</f>
        <v>0</v>
      </c>
      <c r="P35" s="6">
        <f t="shared" ref="P35:AA35" si="30">P7*P26</f>
        <v>0</v>
      </c>
      <c r="Q35" s="6">
        <f t="shared" si="30"/>
        <v>0</v>
      </c>
      <c r="R35" s="6">
        <f t="shared" si="30"/>
        <v>0</v>
      </c>
      <c r="S35" s="6">
        <f t="shared" si="30"/>
        <v>0</v>
      </c>
      <c r="T35" s="6">
        <f t="shared" si="30"/>
        <v>0</v>
      </c>
      <c r="U35" s="6">
        <f t="shared" si="30"/>
        <v>0</v>
      </c>
      <c r="V35" s="6">
        <f t="shared" si="30"/>
        <v>0</v>
      </c>
      <c r="W35" s="6">
        <f t="shared" si="30"/>
        <v>0</v>
      </c>
      <c r="X35" s="6">
        <f t="shared" si="30"/>
        <v>0</v>
      </c>
      <c r="Y35" s="6">
        <f t="shared" si="30"/>
        <v>0</v>
      </c>
      <c r="Z35" s="6">
        <f t="shared" si="30"/>
        <v>0</v>
      </c>
      <c r="AA35" s="6">
        <f t="shared" si="30"/>
        <v>0</v>
      </c>
      <c r="AB35" s="6">
        <f>AB7*AB26</f>
        <v>0</v>
      </c>
      <c r="AC35" s="6">
        <f t="shared" ref="AC35" si="31">AC7*AC26</f>
        <v>0</v>
      </c>
    </row>
    <row r="36" spans="1:29" x14ac:dyDescent="0.3">
      <c r="A36" s="112"/>
      <c r="B36" s="10"/>
      <c r="C36" s="115"/>
      <c r="D36" s="16" t="s">
        <v>77</v>
      </c>
      <c r="E36" s="17">
        <f>E35*365</f>
        <v>0</v>
      </c>
      <c r="F36" s="17">
        <f>F35*365</f>
        <v>0</v>
      </c>
      <c r="G36" s="17">
        <f t="shared" ref="G36:L36" si="32">G35*365</f>
        <v>0</v>
      </c>
      <c r="H36" s="17">
        <f t="shared" si="32"/>
        <v>0</v>
      </c>
      <c r="I36" s="17">
        <f t="shared" si="32"/>
        <v>0</v>
      </c>
      <c r="J36" s="17">
        <f t="shared" si="32"/>
        <v>0</v>
      </c>
      <c r="K36" s="17">
        <f t="shared" si="32"/>
        <v>0</v>
      </c>
      <c r="L36" s="17">
        <f t="shared" si="32"/>
        <v>0</v>
      </c>
      <c r="M36" s="17">
        <f>M35*365</f>
        <v>0</v>
      </c>
      <c r="N36" s="17">
        <f>N35*365</f>
        <v>0</v>
      </c>
      <c r="O36" s="17">
        <f>O35*365</f>
        <v>0</v>
      </c>
      <c r="P36" s="17">
        <f t="shared" ref="P36:AC36" si="33">P35*365</f>
        <v>0</v>
      </c>
      <c r="Q36" s="17">
        <f t="shared" si="33"/>
        <v>0</v>
      </c>
      <c r="R36" s="17">
        <f t="shared" si="33"/>
        <v>0</v>
      </c>
      <c r="S36" s="17">
        <f t="shared" si="33"/>
        <v>0</v>
      </c>
      <c r="T36" s="17">
        <f t="shared" si="33"/>
        <v>0</v>
      </c>
      <c r="U36" s="17">
        <f t="shared" si="33"/>
        <v>0</v>
      </c>
      <c r="V36" s="17">
        <f t="shared" si="33"/>
        <v>0</v>
      </c>
      <c r="W36" s="17">
        <f t="shared" si="33"/>
        <v>0</v>
      </c>
      <c r="X36" s="17">
        <f t="shared" si="33"/>
        <v>0</v>
      </c>
      <c r="Y36" s="17">
        <f t="shared" si="33"/>
        <v>0</v>
      </c>
      <c r="Z36" s="17">
        <f t="shared" si="33"/>
        <v>0</v>
      </c>
      <c r="AA36" s="17">
        <f t="shared" si="33"/>
        <v>0</v>
      </c>
      <c r="AB36" s="17">
        <f t="shared" si="33"/>
        <v>0</v>
      </c>
      <c r="AC36" s="17">
        <f t="shared" si="33"/>
        <v>0</v>
      </c>
    </row>
    <row r="37" spans="1:29" x14ac:dyDescent="0.3">
      <c r="A37" s="112"/>
      <c r="B37" s="10"/>
      <c r="C37" s="116" t="s">
        <v>86</v>
      </c>
      <c r="D37" s="18" t="s">
        <v>78</v>
      </c>
      <c r="E37" s="20">
        <f>E34+E36</f>
        <v>0</v>
      </c>
      <c r="F37" s="20">
        <f>F34+F36</f>
        <v>0</v>
      </c>
      <c r="G37" s="20">
        <f t="shared" ref="G37:L37" si="34">G34+G36</f>
        <v>0</v>
      </c>
      <c r="H37" s="20">
        <f t="shared" si="34"/>
        <v>0</v>
      </c>
      <c r="I37" s="20">
        <f t="shared" si="34"/>
        <v>0</v>
      </c>
      <c r="J37" s="20">
        <f t="shared" si="34"/>
        <v>0</v>
      </c>
      <c r="K37" s="20">
        <f t="shared" si="34"/>
        <v>0</v>
      </c>
      <c r="L37" s="20">
        <f t="shared" si="34"/>
        <v>0</v>
      </c>
      <c r="M37" s="20">
        <f>M34+M36</f>
        <v>0</v>
      </c>
      <c r="N37" s="20">
        <f>N34+N36</f>
        <v>0</v>
      </c>
      <c r="O37" s="20">
        <f>O34+O36</f>
        <v>0</v>
      </c>
      <c r="P37" s="20">
        <f t="shared" ref="P37:AC37" si="35">P34+P36</f>
        <v>0</v>
      </c>
      <c r="Q37" s="20">
        <f t="shared" si="35"/>
        <v>0</v>
      </c>
      <c r="R37" s="20">
        <f t="shared" si="35"/>
        <v>0</v>
      </c>
      <c r="S37" s="20">
        <f t="shared" si="35"/>
        <v>0</v>
      </c>
      <c r="T37" s="20">
        <f t="shared" si="35"/>
        <v>0</v>
      </c>
      <c r="U37" s="20">
        <f t="shared" si="35"/>
        <v>0</v>
      </c>
      <c r="V37" s="20">
        <f t="shared" si="35"/>
        <v>0</v>
      </c>
      <c r="W37" s="20">
        <f t="shared" si="35"/>
        <v>0</v>
      </c>
      <c r="X37" s="20">
        <f t="shared" si="35"/>
        <v>0</v>
      </c>
      <c r="Y37" s="20">
        <f t="shared" si="35"/>
        <v>0</v>
      </c>
      <c r="Z37" s="20">
        <f t="shared" si="35"/>
        <v>0</v>
      </c>
      <c r="AA37" s="20">
        <f t="shared" si="35"/>
        <v>0</v>
      </c>
      <c r="AB37" s="20">
        <f t="shared" si="35"/>
        <v>0</v>
      </c>
      <c r="AC37" s="20">
        <f t="shared" si="35"/>
        <v>0</v>
      </c>
    </row>
    <row r="38" spans="1:29" x14ac:dyDescent="0.3">
      <c r="A38" s="112"/>
      <c r="B38" s="10"/>
      <c r="C38" s="116"/>
      <c r="D38" s="18" t="s">
        <v>28</v>
      </c>
      <c r="E38" s="20">
        <f>(E22*E16)+E15</f>
        <v>0</v>
      </c>
      <c r="F38" s="20">
        <f>(F22*F16)+F15</f>
        <v>0</v>
      </c>
      <c r="G38" s="20">
        <f t="shared" ref="G38:L38" si="36">(G22*G16)+G15</f>
        <v>0</v>
      </c>
      <c r="H38" s="20">
        <f t="shared" si="36"/>
        <v>0</v>
      </c>
      <c r="I38" s="20">
        <f t="shared" si="36"/>
        <v>0</v>
      </c>
      <c r="J38" s="20">
        <f t="shared" si="36"/>
        <v>0</v>
      </c>
      <c r="K38" s="20">
        <f t="shared" si="36"/>
        <v>0</v>
      </c>
      <c r="L38" s="20">
        <f t="shared" si="36"/>
        <v>0</v>
      </c>
      <c r="M38" s="20">
        <f>(M22*M16)+M15</f>
        <v>0</v>
      </c>
      <c r="N38" s="20">
        <f>(N22*N16)+N15</f>
        <v>0</v>
      </c>
      <c r="O38" s="20">
        <f>(O22*O16)+O15</f>
        <v>0</v>
      </c>
      <c r="P38" s="20">
        <f t="shared" ref="P38:AC38" si="37">(P22*P16)+P15</f>
        <v>0</v>
      </c>
      <c r="Q38" s="20">
        <f t="shared" si="37"/>
        <v>50</v>
      </c>
      <c r="R38" s="20">
        <f t="shared" si="37"/>
        <v>0</v>
      </c>
      <c r="S38" s="19">
        <f t="shared" si="37"/>
        <v>0</v>
      </c>
      <c r="T38" s="19">
        <f t="shared" si="37"/>
        <v>100</v>
      </c>
      <c r="U38" s="19">
        <f t="shared" si="37"/>
        <v>250</v>
      </c>
      <c r="V38" s="20">
        <f t="shared" si="37"/>
        <v>200</v>
      </c>
      <c r="W38" s="20">
        <f t="shared" si="37"/>
        <v>0</v>
      </c>
      <c r="X38" s="20">
        <f t="shared" si="37"/>
        <v>0</v>
      </c>
      <c r="Y38" s="19">
        <f t="shared" si="37"/>
        <v>0</v>
      </c>
      <c r="Z38" s="19">
        <f t="shared" si="37"/>
        <v>0</v>
      </c>
      <c r="AA38" s="20">
        <f t="shared" si="37"/>
        <v>150</v>
      </c>
      <c r="AB38" s="20">
        <f t="shared" si="37"/>
        <v>490</v>
      </c>
      <c r="AC38" s="20">
        <f t="shared" si="37"/>
        <v>0</v>
      </c>
    </row>
    <row r="39" spans="1:29" x14ac:dyDescent="0.3">
      <c r="A39" s="112"/>
      <c r="B39" s="10"/>
      <c r="C39" s="116"/>
      <c r="D39" s="16" t="s">
        <v>21</v>
      </c>
      <c r="E39" s="17">
        <f>E34+E36-E38</f>
        <v>0</v>
      </c>
      <c r="F39" s="17">
        <f>F34+F36-F38</f>
        <v>0</v>
      </c>
      <c r="G39" s="17">
        <f t="shared" ref="G39:L39" si="38">G34+G36-G38</f>
        <v>0</v>
      </c>
      <c r="H39" s="17">
        <f t="shared" si="38"/>
        <v>0</v>
      </c>
      <c r="I39" s="17">
        <f t="shared" si="38"/>
        <v>0</v>
      </c>
      <c r="J39" s="17">
        <f t="shared" si="38"/>
        <v>0</v>
      </c>
      <c r="K39" s="17">
        <f t="shared" si="38"/>
        <v>0</v>
      </c>
      <c r="L39" s="17">
        <f t="shared" si="38"/>
        <v>0</v>
      </c>
      <c r="M39" s="17">
        <f>M34+M36-M38</f>
        <v>0</v>
      </c>
      <c r="N39" s="17">
        <f>N34+N36-N38</f>
        <v>0</v>
      </c>
      <c r="O39" s="17">
        <f>O34+O36-O38</f>
        <v>0</v>
      </c>
      <c r="P39" s="17">
        <f t="shared" ref="P39:AC39" si="39">P34+P36-P38</f>
        <v>0</v>
      </c>
      <c r="Q39" s="17">
        <f t="shared" si="39"/>
        <v>-50</v>
      </c>
      <c r="R39" s="17">
        <f t="shared" si="39"/>
        <v>0</v>
      </c>
      <c r="S39" s="17">
        <f t="shared" si="39"/>
        <v>0</v>
      </c>
      <c r="T39" s="17">
        <f t="shared" si="39"/>
        <v>-100</v>
      </c>
      <c r="U39" s="17">
        <f t="shared" si="39"/>
        <v>-250</v>
      </c>
      <c r="V39" s="17">
        <f t="shared" si="39"/>
        <v>-200</v>
      </c>
      <c r="W39" s="17">
        <f t="shared" si="39"/>
        <v>0</v>
      </c>
      <c r="X39" s="17">
        <f t="shared" si="39"/>
        <v>0</v>
      </c>
      <c r="Y39" s="17">
        <f t="shared" si="39"/>
        <v>0</v>
      </c>
      <c r="Z39" s="17">
        <f t="shared" si="39"/>
        <v>0</v>
      </c>
      <c r="AA39" s="17">
        <f t="shared" si="39"/>
        <v>-150</v>
      </c>
      <c r="AB39" s="17">
        <f t="shared" si="39"/>
        <v>-490</v>
      </c>
      <c r="AC39" s="17">
        <f t="shared" si="39"/>
        <v>0</v>
      </c>
    </row>
    <row r="40" spans="1:29" x14ac:dyDescent="0.3">
      <c r="A40" s="112"/>
      <c r="B40" s="10"/>
      <c r="C40" s="116"/>
      <c r="D40" s="5" t="s">
        <v>103</v>
      </c>
      <c r="E40" s="6">
        <f>E41/E26</f>
        <v>0</v>
      </c>
      <c r="F40" s="6">
        <f t="shared" ref="F40:AC40" si="40">F41/F26</f>
        <v>0</v>
      </c>
      <c r="G40" s="6">
        <f t="shared" si="40"/>
        <v>0</v>
      </c>
      <c r="H40" s="6">
        <f t="shared" si="40"/>
        <v>0</v>
      </c>
      <c r="I40" s="6">
        <f t="shared" si="40"/>
        <v>0</v>
      </c>
      <c r="J40" s="6">
        <f t="shared" si="40"/>
        <v>0</v>
      </c>
      <c r="K40" s="6">
        <f t="shared" si="40"/>
        <v>0</v>
      </c>
      <c r="L40" s="6">
        <f t="shared" si="40"/>
        <v>0</v>
      </c>
      <c r="M40" s="6">
        <f t="shared" si="40"/>
        <v>0</v>
      </c>
      <c r="N40" s="6">
        <f t="shared" si="40"/>
        <v>0</v>
      </c>
      <c r="O40" s="6">
        <f t="shared" si="40"/>
        <v>0</v>
      </c>
      <c r="P40" s="6">
        <f t="shared" si="40"/>
        <v>0</v>
      </c>
      <c r="Q40" s="6">
        <f t="shared" si="40"/>
        <v>-3.623188405797102</v>
      </c>
      <c r="R40" s="6">
        <f t="shared" si="40"/>
        <v>0</v>
      </c>
      <c r="S40" s="6">
        <f t="shared" si="40"/>
        <v>0</v>
      </c>
      <c r="T40" s="6">
        <f t="shared" si="40"/>
        <v>-7.246376811594204</v>
      </c>
      <c r="U40" s="6">
        <f t="shared" si="40"/>
        <v>-18.115942028985508</v>
      </c>
      <c r="V40" s="6">
        <f t="shared" si="40"/>
        <v>-14.492753623188408</v>
      </c>
      <c r="W40" s="6">
        <f t="shared" si="40"/>
        <v>0</v>
      </c>
      <c r="X40" s="6">
        <f t="shared" si="40"/>
        <v>0</v>
      </c>
      <c r="Y40" s="6">
        <f t="shared" si="40"/>
        <v>0</v>
      </c>
      <c r="Z40" s="6">
        <f t="shared" si="40"/>
        <v>0</v>
      </c>
      <c r="AA40" s="6">
        <f t="shared" si="40"/>
        <v>-10.869565217391305</v>
      </c>
      <c r="AB40" s="6">
        <f t="shared" si="40"/>
        <v>-35.507246376811601</v>
      </c>
      <c r="AC40" s="6">
        <f t="shared" si="40"/>
        <v>0</v>
      </c>
    </row>
    <row r="41" spans="1:29" x14ac:dyDescent="0.3">
      <c r="A41" s="112"/>
      <c r="B41" s="10"/>
      <c r="C41" s="116"/>
      <c r="D41" s="18" t="s">
        <v>84</v>
      </c>
      <c r="E41" s="20">
        <f>E39/12</f>
        <v>0</v>
      </c>
      <c r="F41" s="20">
        <f>F39/12</f>
        <v>0</v>
      </c>
      <c r="G41" s="20">
        <f t="shared" ref="G41:L41" si="41">G39/12</f>
        <v>0</v>
      </c>
      <c r="H41" s="20">
        <f t="shared" si="41"/>
        <v>0</v>
      </c>
      <c r="I41" s="20">
        <f t="shared" si="41"/>
        <v>0</v>
      </c>
      <c r="J41" s="20">
        <f t="shared" si="41"/>
        <v>0</v>
      </c>
      <c r="K41" s="20">
        <f t="shared" si="41"/>
        <v>0</v>
      </c>
      <c r="L41" s="20">
        <f t="shared" si="41"/>
        <v>0</v>
      </c>
      <c r="M41" s="20">
        <f>M39/12</f>
        <v>0</v>
      </c>
      <c r="N41" s="20">
        <f>N39/12</f>
        <v>0</v>
      </c>
      <c r="O41" s="20">
        <f>O39/12</f>
        <v>0</v>
      </c>
      <c r="P41" s="20">
        <f t="shared" ref="P41:AC41" si="42">P39/12</f>
        <v>0</v>
      </c>
      <c r="Q41" s="20">
        <f t="shared" si="42"/>
        <v>-4.166666666666667</v>
      </c>
      <c r="R41" s="20">
        <f t="shared" si="42"/>
        <v>0</v>
      </c>
      <c r="S41" s="20">
        <f t="shared" si="42"/>
        <v>0</v>
      </c>
      <c r="T41" s="20">
        <f t="shared" si="42"/>
        <v>-8.3333333333333339</v>
      </c>
      <c r="U41" s="20">
        <f t="shared" si="42"/>
        <v>-20.833333333333332</v>
      </c>
      <c r="V41" s="20">
        <f t="shared" si="42"/>
        <v>-16.666666666666668</v>
      </c>
      <c r="W41" s="20">
        <f t="shared" si="42"/>
        <v>0</v>
      </c>
      <c r="X41" s="20">
        <f t="shared" si="42"/>
        <v>0</v>
      </c>
      <c r="Y41" s="20">
        <f t="shared" si="42"/>
        <v>0</v>
      </c>
      <c r="Z41" s="20">
        <f t="shared" si="42"/>
        <v>0</v>
      </c>
      <c r="AA41" s="20">
        <f t="shared" si="42"/>
        <v>-12.5</v>
      </c>
      <c r="AB41" s="20">
        <f t="shared" si="42"/>
        <v>-40.833333333333336</v>
      </c>
      <c r="AC41" s="20">
        <f t="shared" si="42"/>
        <v>0</v>
      </c>
    </row>
    <row r="42" spans="1:29" x14ac:dyDescent="0.3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</row>
    <row r="43" spans="1:29" x14ac:dyDescent="0.3">
      <c r="A43" s="49"/>
      <c r="B43" s="49"/>
      <c r="C43" s="49"/>
      <c r="D43" s="49" t="str">
        <f>CONCATENATE("Best plans for ",B1, " assuming annual consumption of ",B25, " kWh")</f>
        <v>Best plans for City name assuming annual consumption of 9108 kWh</v>
      </c>
      <c r="E43" s="49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</row>
    <row r="44" spans="1:29" ht="15" customHeight="1" x14ac:dyDescent="0.3">
      <c r="A44" s="106" t="s">
        <v>90</v>
      </c>
      <c r="B44" s="106"/>
      <c r="C44" s="106"/>
      <c r="D44" s="5" t="s">
        <v>106</v>
      </c>
      <c r="E44" s="5" t="str">
        <f>E1</f>
        <v>Contact Basic Plan (Standard)</v>
      </c>
      <c r="F44" s="5" t="str">
        <f>F1</f>
        <v>Contact Everyday Bonus Fixed (Standard)</v>
      </c>
      <c r="G44" s="5" t="str">
        <f t="shared" ref="G44:L44" si="43">G1</f>
        <v>Ecotricity Eco Anytime (Standard)</v>
      </c>
      <c r="H44" s="5" t="str">
        <f t="shared" si="43"/>
        <v>Ecotricity Eco Saver (Standard)</v>
      </c>
      <c r="I44" s="5" t="str">
        <f t="shared" si="43"/>
        <v>Electric Kiwi - Kiwi (Standard)</v>
      </c>
      <c r="J44" s="5" t="str">
        <f t="shared" si="43"/>
        <v>Electric Kiwi - Loyal Kiwi (Standard)</v>
      </c>
      <c r="K44" s="5" t="str">
        <f t="shared" si="43"/>
        <v>Electric Kiwi - MoveMaster (Standard)</v>
      </c>
      <c r="L44" s="5" t="str">
        <f t="shared" si="43"/>
        <v>Electric Kiwi - Stay Ahead 200 (Standard)</v>
      </c>
      <c r="M44" s="5" t="str">
        <f>M1</f>
        <v>Flick Energy Flat (Standard)</v>
      </c>
      <c r="N44" s="5" t="str">
        <f>N1</f>
        <v>Flick Energy Off Peak (Standard)</v>
      </c>
      <c r="O44" s="5" t="str">
        <f>O1</f>
        <v>Frank Energy (Standard)</v>
      </c>
      <c r="P44" s="5" t="str">
        <f t="shared" ref="P44:AC44" si="44">P1</f>
        <v>Genesis Energy Basic (Standard)</v>
      </c>
      <c r="Q44" s="5" t="str">
        <f t="shared" si="44"/>
        <v>Genesis Energy Plus (Standard)</v>
      </c>
      <c r="R44" s="5" t="str">
        <f t="shared" si="44"/>
        <v>Globug (Standard)</v>
      </c>
      <c r="S44" s="5" t="str">
        <f t="shared" si="44"/>
        <v>Mercury Everyday Rates (Standard)</v>
      </c>
      <c r="T44" s="5" t="str">
        <f t="shared" si="44"/>
        <v>Mercury Fixed 1 year (Standard)</v>
      </c>
      <c r="U44" s="5" t="str">
        <f t="shared" si="44"/>
        <v>Mercury Fixed 2 year (Standard)</v>
      </c>
      <c r="V44" s="5" t="str">
        <f t="shared" si="44"/>
        <v>Meridian 2- year contract (Standard)</v>
      </c>
      <c r="W44" s="5" t="str">
        <f t="shared" si="44"/>
        <v>Meridian No Fixed Term (Standard)</v>
      </c>
      <c r="X44" s="5" t="str">
        <f t="shared" si="44"/>
        <v>Nova Energy (Standard)</v>
      </c>
      <c r="Y44" s="5" t="str">
        <f t="shared" si="44"/>
        <v>Octopus Fixed (Standard)</v>
      </c>
      <c r="Z44" s="5" t="str">
        <f t="shared" si="44"/>
        <v>Octopus Flexi (Standard)</v>
      </c>
      <c r="AA44" s="5" t="str">
        <f t="shared" si="44"/>
        <v>Powershop (Standard)</v>
      </c>
      <c r="AB44" s="5" t="str">
        <f t="shared" si="44"/>
        <v>Slingshot (Standard)</v>
      </c>
      <c r="AC44" s="5" t="str">
        <f t="shared" si="44"/>
        <v>Trustpower (Standard)</v>
      </c>
    </row>
    <row r="45" spans="1:29" x14ac:dyDescent="0.3">
      <c r="A45" s="106"/>
      <c r="B45" s="106"/>
      <c r="C45" s="106"/>
      <c r="D45" s="5" t="s">
        <v>74</v>
      </c>
      <c r="E45" s="6">
        <f>E23</f>
        <v>0</v>
      </c>
      <c r="F45" s="6">
        <f t="shared" ref="F45:AC45" si="45">F23</f>
        <v>0</v>
      </c>
      <c r="G45" s="6">
        <f t="shared" si="45"/>
        <v>0</v>
      </c>
      <c r="H45" s="6">
        <f t="shared" si="45"/>
        <v>0</v>
      </c>
      <c r="I45" s="6">
        <f t="shared" si="45"/>
        <v>0</v>
      </c>
      <c r="J45" s="6">
        <f t="shared" si="45"/>
        <v>0</v>
      </c>
      <c r="K45" s="6">
        <f t="shared" si="45"/>
        <v>0</v>
      </c>
      <c r="L45" s="6">
        <f t="shared" si="45"/>
        <v>0</v>
      </c>
      <c r="M45" s="6">
        <f>M23</f>
        <v>0</v>
      </c>
      <c r="N45" s="6">
        <f>N23</f>
        <v>0</v>
      </c>
      <c r="O45" s="6">
        <f>O23</f>
        <v>0</v>
      </c>
      <c r="P45" s="6">
        <f t="shared" ref="P45:Z45" si="46">P23</f>
        <v>0</v>
      </c>
      <c r="Q45" s="6">
        <f t="shared" si="46"/>
        <v>-50</v>
      </c>
      <c r="R45" s="6">
        <f t="shared" si="46"/>
        <v>0</v>
      </c>
      <c r="S45" s="6">
        <f t="shared" si="46"/>
        <v>0</v>
      </c>
      <c r="T45" s="6">
        <f t="shared" si="46"/>
        <v>-100</v>
      </c>
      <c r="U45" s="6">
        <f t="shared" si="46"/>
        <v>-250</v>
      </c>
      <c r="V45" s="6">
        <f t="shared" si="46"/>
        <v>-200</v>
      </c>
      <c r="W45" s="6">
        <f t="shared" si="46"/>
        <v>0</v>
      </c>
      <c r="X45" s="6">
        <f t="shared" si="46"/>
        <v>0</v>
      </c>
      <c r="Y45" s="6">
        <f t="shared" si="46"/>
        <v>0</v>
      </c>
      <c r="Z45" s="6">
        <f t="shared" si="46"/>
        <v>0</v>
      </c>
      <c r="AA45" s="6">
        <f t="shared" si="45"/>
        <v>-150</v>
      </c>
      <c r="AB45" s="6">
        <f t="shared" si="45"/>
        <v>-490</v>
      </c>
      <c r="AC45" s="6">
        <f t="shared" si="45"/>
        <v>0</v>
      </c>
    </row>
    <row r="46" spans="1:29" x14ac:dyDescent="0.3">
      <c r="A46" s="106"/>
      <c r="B46" s="106"/>
      <c r="C46" s="106"/>
      <c r="D46" s="5" t="s">
        <v>75</v>
      </c>
      <c r="E46" s="5" t="str">
        <f>E2</f>
        <v>Open</v>
      </c>
      <c r="F46" s="5" t="str">
        <f t="shared" ref="F46:AC46" si="47">F2</f>
        <v>Fixed (12 months)</v>
      </c>
      <c r="G46" s="5" t="e">
        <f t="shared" si="47"/>
        <v>#N/A</v>
      </c>
      <c r="H46" s="5" t="e">
        <f t="shared" si="47"/>
        <v>#N/A</v>
      </c>
      <c r="I46" s="5" t="str">
        <f t="shared" si="47"/>
        <v>Open</v>
      </c>
      <c r="J46" s="5" t="e">
        <f t="shared" si="47"/>
        <v>#N/A</v>
      </c>
      <c r="K46" s="5" t="str">
        <f t="shared" si="47"/>
        <v>Open</v>
      </c>
      <c r="L46" s="5" t="e">
        <f t="shared" si="47"/>
        <v>#N/A</v>
      </c>
      <c r="M46" s="5" t="str">
        <f>M2</f>
        <v>Open</v>
      </c>
      <c r="N46" s="5" t="str">
        <f>N2</f>
        <v>Open</v>
      </c>
      <c r="O46" s="5" t="str">
        <f>O2</f>
        <v>Open</v>
      </c>
      <c r="P46" s="5" t="str">
        <f t="shared" ref="P46:Z46" si="48">P2</f>
        <v>Fixed (12 months)</v>
      </c>
      <c r="Q46" s="5" t="str">
        <f t="shared" si="48"/>
        <v>Open or Fixed</v>
      </c>
      <c r="R46" s="5" t="str">
        <f t="shared" si="48"/>
        <v>Open</v>
      </c>
      <c r="S46" s="5" t="e">
        <f t="shared" si="48"/>
        <v>#N/A</v>
      </c>
      <c r="T46" s="5" t="e">
        <f t="shared" si="48"/>
        <v>#N/A</v>
      </c>
      <c r="U46" s="5" t="e">
        <f t="shared" si="48"/>
        <v>#N/A</v>
      </c>
      <c r="V46" s="5" t="str">
        <f t="shared" si="48"/>
        <v>Fixed (24 months)</v>
      </c>
      <c r="W46" s="5" t="str">
        <f t="shared" si="48"/>
        <v>Open</v>
      </c>
      <c r="X46" s="5" t="str">
        <f t="shared" si="48"/>
        <v>Open</v>
      </c>
      <c r="Y46" s="5" t="e">
        <f t="shared" si="48"/>
        <v>#N/A</v>
      </c>
      <c r="Z46" s="5" t="str">
        <f t="shared" si="48"/>
        <v>Open</v>
      </c>
      <c r="AA46" s="5" t="str">
        <f t="shared" si="47"/>
        <v>Open</v>
      </c>
      <c r="AB46" s="5" t="str">
        <f t="shared" si="47"/>
        <v>Fixed 12 months</v>
      </c>
      <c r="AC46" s="5" t="str">
        <f t="shared" si="47"/>
        <v>Open</v>
      </c>
    </row>
    <row r="47" spans="1:29" x14ac:dyDescent="0.3">
      <c r="A47" s="106"/>
      <c r="B47" s="106"/>
      <c r="C47" s="106"/>
      <c r="D47" s="5" t="s">
        <v>107</v>
      </c>
      <c r="E47" s="5" t="str">
        <f>E18</f>
        <v>.</v>
      </c>
      <c r="F47" s="5">
        <f t="shared" ref="F47:AC47" si="49">F18</f>
        <v>0</v>
      </c>
      <c r="G47" s="5" t="e">
        <f t="shared" si="49"/>
        <v>#N/A</v>
      </c>
      <c r="H47" s="5" t="e">
        <f t="shared" si="49"/>
        <v>#N/A</v>
      </c>
      <c r="I47" s="5" t="str">
        <f t="shared" si="49"/>
        <v>.</v>
      </c>
      <c r="J47" s="5" t="e">
        <f t="shared" si="49"/>
        <v>#N/A</v>
      </c>
      <c r="K47" s="5" t="str">
        <f t="shared" si="49"/>
        <v>.</v>
      </c>
      <c r="L47" s="5" t="e">
        <f t="shared" si="49"/>
        <v>#N/A</v>
      </c>
      <c r="M47" s="5" t="str">
        <f t="shared" si="49"/>
        <v>.</v>
      </c>
      <c r="N47" s="5" t="str">
        <f t="shared" si="49"/>
        <v>.</v>
      </c>
      <c r="O47" s="5" t="str">
        <f t="shared" si="49"/>
        <v>.</v>
      </c>
      <c r="P47" s="5" t="str">
        <f t="shared" si="49"/>
        <v>.</v>
      </c>
      <c r="Q47" s="5" t="str">
        <f t="shared" si="49"/>
        <v>DISC-03</v>
      </c>
      <c r="R47" s="5" t="str">
        <f t="shared" si="49"/>
        <v>.</v>
      </c>
      <c r="S47" s="5" t="e">
        <f t="shared" si="49"/>
        <v>#N/A</v>
      </c>
      <c r="T47" s="5" t="e">
        <f t="shared" si="49"/>
        <v>#N/A</v>
      </c>
      <c r="U47" s="5" t="e">
        <f t="shared" si="49"/>
        <v>#N/A</v>
      </c>
      <c r="V47" s="5" t="str">
        <f t="shared" si="49"/>
        <v>DISC-07</v>
      </c>
      <c r="W47" s="5" t="str">
        <f t="shared" si="49"/>
        <v>DISC-10</v>
      </c>
      <c r="X47" s="5" t="str">
        <f t="shared" si="49"/>
        <v>.</v>
      </c>
      <c r="Y47" s="5" t="e">
        <f t="shared" si="49"/>
        <v>#N/A</v>
      </c>
      <c r="Z47" s="5" t="str">
        <f t="shared" si="49"/>
        <v>.</v>
      </c>
      <c r="AA47" s="5" t="str">
        <f t="shared" si="49"/>
        <v>DISC-08</v>
      </c>
      <c r="AB47" s="5" t="str">
        <f t="shared" si="49"/>
        <v>BUND-02</v>
      </c>
      <c r="AC47" s="5" t="str">
        <f t="shared" si="49"/>
        <v>BUND-03</v>
      </c>
    </row>
    <row r="61" spans="1:29" x14ac:dyDescent="0.3">
      <c r="A61" s="4"/>
      <c r="B61" s="40" t="str">
        <f>B1</f>
        <v>City name</v>
      </c>
      <c r="C61" s="40"/>
      <c r="D61" s="4"/>
      <c r="E61" s="41" t="s">
        <v>42</v>
      </c>
      <c r="F61" s="41" t="s">
        <v>43</v>
      </c>
      <c r="G61" s="41" t="s">
        <v>45</v>
      </c>
      <c r="H61" s="41" t="s">
        <v>44</v>
      </c>
      <c r="I61" s="41" t="s">
        <v>46</v>
      </c>
      <c r="J61" s="41" t="s">
        <v>47</v>
      </c>
      <c r="K61" s="41" t="s">
        <v>48</v>
      </c>
      <c r="L61" s="41" t="s">
        <v>49</v>
      </c>
      <c r="M61" s="41" t="s">
        <v>50</v>
      </c>
      <c r="N61" s="41" t="s">
        <v>51</v>
      </c>
      <c r="O61" s="41" t="s">
        <v>52</v>
      </c>
      <c r="P61" s="41" t="s">
        <v>53</v>
      </c>
      <c r="Q61" s="41" t="s">
        <v>54</v>
      </c>
      <c r="R61" s="41" t="s">
        <v>55</v>
      </c>
      <c r="S61" s="41" t="s">
        <v>56</v>
      </c>
      <c r="T61" s="41" t="s">
        <v>108</v>
      </c>
      <c r="U61" s="41" t="s">
        <v>110</v>
      </c>
      <c r="V61" s="41" t="s">
        <v>104</v>
      </c>
      <c r="W61" s="41" t="s">
        <v>105</v>
      </c>
      <c r="X61" s="41" t="s">
        <v>57</v>
      </c>
      <c r="Y61" s="41" t="s">
        <v>70</v>
      </c>
      <c r="Z61" s="41" t="s">
        <v>102</v>
      </c>
      <c r="AA61" s="41" t="s">
        <v>58</v>
      </c>
      <c r="AB61" s="41" t="s">
        <v>71</v>
      </c>
      <c r="AC61" s="41" t="s">
        <v>59</v>
      </c>
    </row>
    <row r="62" spans="1:29" ht="15.6" x14ac:dyDescent="0.3">
      <c r="A62" s="107" t="s">
        <v>81</v>
      </c>
      <c r="B62" s="108" t="s">
        <v>89</v>
      </c>
      <c r="C62" s="108"/>
      <c r="D62" s="1" t="s">
        <v>91</v>
      </c>
      <c r="E62" s="30" t="str">
        <f>VLOOKUP(E61,'Plan terms'!$A:$B,2,FALSE)</f>
        <v>Open</v>
      </c>
      <c r="F62" s="30" t="str">
        <f>VLOOKUP(F61,'Plan terms'!$A:$B,2,FALSE)</f>
        <v>Fixed (12 months)</v>
      </c>
      <c r="G62" s="30" t="e">
        <f>VLOOKUP(G61,'Plan terms'!$A:$B,2,FALSE)</f>
        <v>#N/A</v>
      </c>
      <c r="H62" s="30" t="e">
        <f>VLOOKUP(H61,'Plan terms'!$A:$B,2,FALSE)</f>
        <v>#N/A</v>
      </c>
      <c r="I62" s="30" t="str">
        <f>VLOOKUP(I61,'Plan terms'!$A:$B,2,FALSE)</f>
        <v>Open</v>
      </c>
      <c r="J62" s="30" t="e">
        <f>VLOOKUP(J61,'Plan terms'!$A:$B,2,FALSE)</f>
        <v>#N/A</v>
      </c>
      <c r="K62" s="30" t="str">
        <f>VLOOKUP(K61,'Plan terms'!$A:$B,2,FALSE)</f>
        <v>Open</v>
      </c>
      <c r="L62" s="30" t="e">
        <f>VLOOKUP(L61,'Plan terms'!$A:$B,2,FALSE)</f>
        <v>#N/A</v>
      </c>
      <c r="M62" s="30" t="str">
        <f>VLOOKUP(M61,'Plan terms'!$A:$B,2,FALSE)</f>
        <v>Open</v>
      </c>
      <c r="N62" s="30" t="str">
        <f>VLOOKUP(N61,'Plan terms'!$A:$B,2,FALSE)</f>
        <v>Open</v>
      </c>
      <c r="O62" s="30" t="str">
        <f>VLOOKUP(O61,'Plan terms'!$A:$B,2,FALSE)</f>
        <v>Open</v>
      </c>
      <c r="P62" s="30" t="str">
        <f>VLOOKUP(P61,'Plan terms'!$A:$B,2,FALSE)</f>
        <v>Fixed (12 months)</v>
      </c>
      <c r="Q62" s="30" t="str">
        <f>VLOOKUP(Q61,'Plan terms'!$A:$B,2,FALSE)</f>
        <v>Open or Fixed</v>
      </c>
      <c r="R62" s="30" t="str">
        <f>VLOOKUP(R61,'Plan terms'!$A:$B,2,FALSE)</f>
        <v>Open</v>
      </c>
      <c r="S62" s="30" t="e">
        <f>VLOOKUP(S61,'Plan terms'!$A:$B,2,FALSE)</f>
        <v>#N/A</v>
      </c>
      <c r="T62" s="30" t="e">
        <f>VLOOKUP(T61,'Plan terms'!$A:$B,2,FALSE)</f>
        <v>#N/A</v>
      </c>
      <c r="U62" s="30" t="e">
        <f>VLOOKUP(U61,'Plan terms'!$A:$B,2,FALSE)</f>
        <v>#N/A</v>
      </c>
      <c r="V62" s="30" t="str">
        <f>VLOOKUP(V61,'Plan terms'!$A:$B,2,FALSE)</f>
        <v>Fixed (24 months)</v>
      </c>
      <c r="W62" s="30" t="str">
        <f>VLOOKUP(W61,'Plan terms'!$A:$B,2,FALSE)</f>
        <v>Open</v>
      </c>
      <c r="X62" s="30" t="str">
        <f>VLOOKUP(X61,'Plan terms'!$A:$B,2,FALSE)</f>
        <v>Open</v>
      </c>
      <c r="Y62" s="30" t="e">
        <f>VLOOKUP(Y61,'Plan terms'!$A:$B,2,FALSE)</f>
        <v>#N/A</v>
      </c>
      <c r="Z62" s="30" t="str">
        <f>VLOOKUP(Z61,'Plan terms'!$A:$B,2,FALSE)</f>
        <v>Open</v>
      </c>
      <c r="AA62" s="30" t="str">
        <f>VLOOKUP(AA61,'Plan terms'!$A:$B,2,FALSE)</f>
        <v>Open</v>
      </c>
      <c r="AB62" s="30" t="str">
        <f>VLOOKUP(AB61,'Plan terms'!$A:$B,2,FALSE)</f>
        <v>Fixed 12 months</v>
      </c>
      <c r="AC62" s="30" t="str">
        <f>VLOOKUP(AC61,'Plan terms'!$A:$B,2,FALSE)</f>
        <v>Open</v>
      </c>
    </row>
    <row r="63" spans="1:29" ht="15.6" x14ac:dyDescent="0.3">
      <c r="A63" s="107"/>
      <c r="B63" s="108"/>
      <c r="C63" s="108"/>
      <c r="D63" s="1" t="s">
        <v>3</v>
      </c>
      <c r="E63" s="30" t="s">
        <v>93</v>
      </c>
      <c r="F63" s="30" t="s">
        <v>93</v>
      </c>
      <c r="G63" s="30" t="s">
        <v>4</v>
      </c>
      <c r="H63" s="30" t="s">
        <v>4</v>
      </c>
      <c r="I63" s="30" t="s">
        <v>93</v>
      </c>
      <c r="J63" s="30" t="s">
        <v>93</v>
      </c>
      <c r="K63" s="30" t="s">
        <v>92</v>
      </c>
      <c r="L63" s="30" t="s">
        <v>93</v>
      </c>
      <c r="M63" s="30" t="s">
        <v>93</v>
      </c>
      <c r="N63" s="30" t="s">
        <v>4</v>
      </c>
      <c r="O63" s="30" t="s">
        <v>93</v>
      </c>
      <c r="P63" s="30" t="s">
        <v>93</v>
      </c>
      <c r="Q63" s="30" t="s">
        <v>93</v>
      </c>
      <c r="R63" s="30" t="s">
        <v>93</v>
      </c>
      <c r="S63" s="30" t="s">
        <v>93</v>
      </c>
      <c r="T63" s="30" t="s">
        <v>93</v>
      </c>
      <c r="U63" s="30" t="s">
        <v>93</v>
      </c>
      <c r="V63" s="30" t="s">
        <v>93</v>
      </c>
      <c r="W63" s="30" t="s">
        <v>93</v>
      </c>
      <c r="X63" s="30" t="s">
        <v>93</v>
      </c>
      <c r="Y63" s="30" t="s">
        <v>92</v>
      </c>
      <c r="Z63" s="30" t="s">
        <v>92</v>
      </c>
      <c r="AA63" s="30" t="s">
        <v>93</v>
      </c>
      <c r="AB63" s="30" t="s">
        <v>93</v>
      </c>
      <c r="AC63" s="30" t="s">
        <v>93</v>
      </c>
    </row>
    <row r="64" spans="1:29" ht="15.6" x14ac:dyDescent="0.3">
      <c r="A64" s="107"/>
      <c r="B64" s="109" t="s">
        <v>94</v>
      </c>
      <c r="C64" s="109"/>
      <c r="D64" s="26" t="s">
        <v>29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3"/>
      <c r="S64" s="42"/>
      <c r="T64" s="42"/>
      <c r="U64" s="42"/>
      <c r="V64" s="42"/>
      <c r="W64" s="42"/>
      <c r="X64" s="42"/>
      <c r="Y64" s="42"/>
      <c r="Z64" s="42"/>
      <c r="AA64" s="43"/>
      <c r="AB64" s="42"/>
      <c r="AC64" s="42"/>
    </row>
    <row r="65" spans="1:29" ht="15.6" x14ac:dyDescent="0.3">
      <c r="A65" s="107"/>
      <c r="B65" s="109"/>
      <c r="C65" s="109"/>
      <c r="D65" s="26" t="s">
        <v>30</v>
      </c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3"/>
      <c r="S65" s="42"/>
      <c r="T65" s="42"/>
      <c r="U65" s="42"/>
      <c r="V65" s="42"/>
      <c r="W65" s="42"/>
      <c r="X65" s="42"/>
      <c r="Y65" s="42"/>
      <c r="Z65" s="42"/>
      <c r="AA65" s="43"/>
      <c r="AB65" s="42"/>
      <c r="AC65" s="42"/>
    </row>
    <row r="66" spans="1:29" ht="15.6" x14ac:dyDescent="0.3">
      <c r="A66" s="107"/>
      <c r="B66" s="109"/>
      <c r="C66" s="109"/>
      <c r="D66" s="27" t="s">
        <v>31</v>
      </c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3"/>
      <c r="S66" s="42"/>
      <c r="T66" s="42"/>
      <c r="U66" s="42"/>
      <c r="V66" s="42"/>
      <c r="W66" s="42"/>
      <c r="X66" s="42"/>
      <c r="Y66" s="42"/>
      <c r="Z66" s="42"/>
      <c r="AA66" s="43"/>
      <c r="AB66" s="42"/>
      <c r="AC66" s="42"/>
    </row>
    <row r="67" spans="1:29" ht="15.6" x14ac:dyDescent="0.3">
      <c r="A67" s="107"/>
      <c r="B67" s="23"/>
      <c r="C67" s="25" t="s">
        <v>34</v>
      </c>
      <c r="D67" s="2" t="s">
        <v>6</v>
      </c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>
        <f>R64/R86</f>
        <v>0</v>
      </c>
      <c r="S67" s="31"/>
      <c r="T67" s="31"/>
      <c r="U67" s="31"/>
      <c r="V67" s="31"/>
      <c r="W67" s="31"/>
      <c r="X67" s="31"/>
      <c r="Y67" s="31"/>
      <c r="Z67" s="31"/>
      <c r="AA67" s="31">
        <f>AA64/AA86</f>
        <v>0</v>
      </c>
      <c r="AB67" s="31"/>
      <c r="AC67" s="31"/>
    </row>
    <row r="68" spans="1:29" ht="15.6" x14ac:dyDescent="0.3">
      <c r="A68" s="107"/>
      <c r="B68" s="23"/>
      <c r="C68" s="110" t="s">
        <v>7</v>
      </c>
      <c r="D68" s="2" t="s">
        <v>8</v>
      </c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>
        <f>R65/R86</f>
        <v>0</v>
      </c>
      <c r="S68" s="31"/>
      <c r="T68" s="31"/>
      <c r="U68" s="31"/>
      <c r="V68" s="31"/>
      <c r="W68" s="31"/>
      <c r="X68" s="31"/>
      <c r="Y68" s="31"/>
      <c r="Z68" s="31"/>
      <c r="AA68" s="31">
        <f>AA65/AA86</f>
        <v>0</v>
      </c>
      <c r="AB68" s="31"/>
      <c r="AC68" s="31"/>
    </row>
    <row r="69" spans="1:29" ht="15.6" x14ac:dyDescent="0.3">
      <c r="A69" s="107"/>
      <c r="B69" s="23"/>
      <c r="C69" s="110"/>
      <c r="D69" s="1" t="s">
        <v>9</v>
      </c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>
        <f>R66/R86</f>
        <v>0</v>
      </c>
      <c r="S69" s="31"/>
      <c r="T69" s="31"/>
      <c r="U69" s="31"/>
      <c r="V69" s="31"/>
      <c r="W69" s="31"/>
      <c r="X69" s="31"/>
      <c r="Y69" s="31"/>
      <c r="Z69" s="31"/>
      <c r="AA69" s="31">
        <f>AA66/AA86</f>
        <v>0</v>
      </c>
      <c r="AB69" s="31"/>
      <c r="AC69" s="31"/>
    </row>
    <row r="70" spans="1:29" ht="15.6" x14ac:dyDescent="0.3">
      <c r="A70" s="107"/>
      <c r="B70" s="3">
        <v>0.31</v>
      </c>
      <c r="C70" s="110"/>
      <c r="D70" s="35" t="s">
        <v>10</v>
      </c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1:29" ht="15.6" x14ac:dyDescent="0.3">
      <c r="A71" s="107"/>
      <c r="B71" s="3">
        <v>0.69</v>
      </c>
      <c r="C71" s="110"/>
      <c r="D71" s="35" t="s">
        <v>11</v>
      </c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1:29" x14ac:dyDescent="0.3">
      <c r="A72" s="107"/>
      <c r="B72" s="3">
        <v>0.4</v>
      </c>
      <c r="C72" s="110"/>
      <c r="D72" s="36" t="s">
        <v>12</v>
      </c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</row>
    <row r="73" spans="1:29" ht="15.6" x14ac:dyDescent="0.3">
      <c r="A73" s="107"/>
      <c r="B73" s="3">
        <v>0.4</v>
      </c>
      <c r="C73" s="110"/>
      <c r="D73" s="37" t="s">
        <v>13</v>
      </c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</row>
    <row r="74" spans="1:29" ht="15.6" x14ac:dyDescent="0.3">
      <c r="A74" s="107"/>
      <c r="B74" s="3">
        <v>0.2</v>
      </c>
      <c r="C74" s="110"/>
      <c r="D74" s="37" t="s">
        <v>14</v>
      </c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</row>
    <row r="75" spans="1:29" x14ac:dyDescent="0.3">
      <c r="A75" s="107"/>
      <c r="B75" s="24"/>
      <c r="C75" s="104" t="s">
        <v>88</v>
      </c>
      <c r="D75" s="39" t="s">
        <v>15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>
        <v>50</v>
      </c>
      <c r="R75" s="17"/>
      <c r="S75" s="17"/>
      <c r="T75" s="17">
        <v>100</v>
      </c>
      <c r="U75" s="17">
        <v>250</v>
      </c>
      <c r="V75" s="17">
        <v>200</v>
      </c>
      <c r="W75" s="17"/>
      <c r="X75" s="17"/>
      <c r="Y75" s="17"/>
      <c r="Z75" s="17"/>
      <c r="AA75" s="17">
        <v>150</v>
      </c>
      <c r="AB75" s="17">
        <f>240+250</f>
        <v>490</v>
      </c>
      <c r="AC75" s="17"/>
    </row>
    <row r="76" spans="1:29" x14ac:dyDescent="0.3">
      <c r="A76" s="107"/>
      <c r="B76" s="24"/>
      <c r="C76" s="104"/>
      <c r="D76" s="3" t="s">
        <v>16</v>
      </c>
      <c r="E76" s="44"/>
      <c r="F76" s="44">
        <v>0.02</v>
      </c>
      <c r="G76" s="44"/>
      <c r="H76" s="44"/>
      <c r="I76" s="44"/>
      <c r="J76" s="44"/>
      <c r="K76" s="44"/>
      <c r="L76" s="44">
        <v>0.1</v>
      </c>
      <c r="M76" s="44"/>
      <c r="N76" s="42"/>
      <c r="O76" s="42"/>
      <c r="P76" s="42"/>
      <c r="Q76" s="44">
        <v>0.06</v>
      </c>
      <c r="R76" s="44"/>
      <c r="S76" s="45">
        <v>0.02</v>
      </c>
      <c r="T76" s="45">
        <v>0.02</v>
      </c>
      <c r="U76" s="45">
        <v>0.02</v>
      </c>
      <c r="V76" s="44"/>
      <c r="W76" s="44"/>
      <c r="X76" s="44"/>
      <c r="Y76" s="16"/>
      <c r="Z76" s="16"/>
      <c r="AA76" s="44"/>
      <c r="AB76" s="44"/>
      <c r="AC76" s="44"/>
    </row>
    <row r="77" spans="1:29" x14ac:dyDescent="0.3">
      <c r="A77" s="107"/>
      <c r="B77" s="24"/>
      <c r="C77" s="104"/>
      <c r="D77" s="3" t="s">
        <v>17</v>
      </c>
      <c r="E77" s="16">
        <f>VLOOKUP(E61,'Plan terms'!$A:$E,5,0)</f>
        <v>0</v>
      </c>
      <c r="F77" s="16">
        <f>VLOOKUP(F61,'Plan terms'!$A:$E,5,0)</f>
        <v>0</v>
      </c>
      <c r="G77" s="16" t="e">
        <f>VLOOKUP(G61,'Plan terms'!$A:$E,5,0)</f>
        <v>#N/A</v>
      </c>
      <c r="H77" s="16" t="e">
        <f>VLOOKUP(H61,'Plan terms'!$A:$E,5,0)</f>
        <v>#N/A</v>
      </c>
      <c r="I77" s="16" t="str">
        <f>VLOOKUP(I61,'Plan terms'!$A:$E,5,0)</f>
        <v>.</v>
      </c>
      <c r="J77" s="16" t="e">
        <f>VLOOKUP(J61,'Plan terms'!$A:$E,5,0)</f>
        <v>#N/A</v>
      </c>
      <c r="K77" s="16" t="str">
        <f>VLOOKUP(K61,'Plan terms'!$A:$E,5,0)</f>
        <v>.</v>
      </c>
      <c r="L77" s="16" t="e">
        <f>VLOOKUP(L61,'Plan terms'!$A:$E,5,0)</f>
        <v>#N/A</v>
      </c>
      <c r="M77" s="16" t="str">
        <f>VLOOKUP(M61,'Plan terms'!$A:$E,5,0)</f>
        <v>.</v>
      </c>
      <c r="N77" s="16" t="str">
        <f>VLOOKUP(N61,'Plan terms'!$A:$E,5,0)</f>
        <v>.</v>
      </c>
      <c r="O77" s="16" t="str">
        <f>VLOOKUP(O61,'Plan terms'!$A:$E,5,0)</f>
        <v>.</v>
      </c>
      <c r="P77" s="16" t="str">
        <f>VLOOKUP(P61,'Plan terms'!$A:$E,5,0)</f>
        <v>.</v>
      </c>
      <c r="Q77" s="16" t="str">
        <f>VLOOKUP(Q61,'Plan terms'!$A:$E,5,0)</f>
        <v xml:space="preserve"> 2% Direct Debit, 1%eBilling, 3% fixed term + $100 on 12 month sign up, free Power Shout hours</v>
      </c>
      <c r="R77" s="16" t="str">
        <f>VLOOKUP(R61,'Plan terms'!$A:$E,5,0)</f>
        <v>.</v>
      </c>
      <c r="S77" s="16" t="e">
        <f>VLOOKUP(S61,'Plan terms'!$A:$E,5,0)</f>
        <v>#N/A</v>
      </c>
      <c r="T77" s="16" t="e">
        <f>VLOOKUP(T61,'Plan terms'!$A:$E,5,0)</f>
        <v>#N/A</v>
      </c>
      <c r="U77" s="16" t="e">
        <f>VLOOKUP(U61,'Plan terms'!$A:$E,5,0)</f>
        <v>#N/A</v>
      </c>
      <c r="V77" s="16" t="str">
        <f>VLOOKUP(V61,'Plan terms'!$A:$E,5,0)</f>
        <v>$200 credit upon joining, prices fixed for 24 months</v>
      </c>
      <c r="W77" s="16" t="str">
        <f>VLOOKUP(W61,'Plan terms'!$A:$E,5,0)</f>
        <v>$10 monthly credit, variable rates during the year, open contract</v>
      </c>
      <c r="X77" s="16" t="str">
        <f>VLOOKUP(X61,'Plan terms'!$A:$E,5,0)</f>
        <v>.</v>
      </c>
      <c r="Y77" s="16" t="e">
        <f>VLOOKUP(Y61,'Plan terms'!$A:$E,5,0)</f>
        <v>#N/A</v>
      </c>
      <c r="Z77" s="16" t="str">
        <f>VLOOKUP(Z61,'Plan terms'!$A:$E,5,0)</f>
        <v>.</v>
      </c>
      <c r="AA77" s="16" t="str">
        <f>VLOOKUP(AA61,'Plan terms'!$A:$E,5,0)</f>
        <v>$150 credit for new customers upon online signup</v>
      </c>
      <c r="AB77" s="16" t="str">
        <f>VLOOKUP(AB61,'Plan terms'!$A:$E,5,0)</f>
        <v>$20 off Broadband per month for 12 months, $250 sign up bonus (Only for new customers taking out Unlimited broadband and Power bundle on a 12 month plan)</v>
      </c>
      <c r="AC77" s="16" t="str">
        <f>VLOOKUP(AC61,'Plan terms'!$A:$E,5,0)</f>
        <v>Offer for fixed contracts of power and broadband bundle: $50 joining credit plus free broadband for 6 months (on 12 months contract) or a joining reward (Samsung appliance) on 24 month contracts</v>
      </c>
    </row>
    <row r="78" spans="1:29" x14ac:dyDescent="0.3">
      <c r="A78" s="107"/>
      <c r="B78" s="24"/>
      <c r="C78" s="104"/>
      <c r="D78" s="4" t="s">
        <v>107</v>
      </c>
      <c r="E78" s="16" t="str">
        <f>VLOOKUP(E61,'Plan terms'!$A:$E,4,FALSE)</f>
        <v>.</v>
      </c>
      <c r="F78" s="16">
        <f>VLOOKUP(F61,'Plan terms'!$A:$E,4,FALSE)</f>
        <v>0</v>
      </c>
      <c r="G78" s="16" t="e">
        <f>VLOOKUP(G61,'Plan terms'!$A:$E,4,FALSE)</f>
        <v>#N/A</v>
      </c>
      <c r="H78" s="16" t="e">
        <f>VLOOKUP(H61,'Plan terms'!$A:$E,4,FALSE)</f>
        <v>#N/A</v>
      </c>
      <c r="I78" s="16" t="str">
        <f>VLOOKUP(I61,'Plan terms'!$A:$E,4,FALSE)</f>
        <v>.</v>
      </c>
      <c r="J78" s="16" t="e">
        <f>VLOOKUP(J61,'Plan terms'!$A:$E,4,FALSE)</f>
        <v>#N/A</v>
      </c>
      <c r="K78" s="16" t="str">
        <f>VLOOKUP(K61,'Plan terms'!$A:$E,4,FALSE)</f>
        <v>.</v>
      </c>
      <c r="L78" s="16" t="e">
        <f>VLOOKUP(L61,'Plan terms'!$A:$E,4,FALSE)</f>
        <v>#N/A</v>
      </c>
      <c r="M78" s="16" t="str">
        <f>VLOOKUP(M61,'Plan terms'!$A:$E,4,FALSE)</f>
        <v>.</v>
      </c>
      <c r="N78" s="16" t="str">
        <f>VLOOKUP(N61,'Plan terms'!$A:$E,4,FALSE)</f>
        <v>.</v>
      </c>
      <c r="O78" s="16" t="str">
        <f>VLOOKUP(O61,'Plan terms'!$A:$E,4,FALSE)</f>
        <v>.</v>
      </c>
      <c r="P78" s="16" t="str">
        <f>VLOOKUP(P61,'Plan terms'!$A:$E,4,FALSE)</f>
        <v>.</v>
      </c>
      <c r="Q78" s="16" t="str">
        <f>VLOOKUP(Q61,'Plan terms'!$A:$E,4,FALSE)</f>
        <v>DISC-03</v>
      </c>
      <c r="R78" s="16" t="str">
        <f>VLOOKUP(R61,'Plan terms'!$A:$E,4,FALSE)</f>
        <v>.</v>
      </c>
      <c r="S78" s="16" t="e">
        <f>VLOOKUP(S61,'Plan terms'!$A:$E,4,FALSE)</f>
        <v>#N/A</v>
      </c>
      <c r="T78" s="16" t="e">
        <f>VLOOKUP(T61,'Plan terms'!$A:$E,4,FALSE)</f>
        <v>#N/A</v>
      </c>
      <c r="U78" s="16" t="e">
        <f>VLOOKUP(U61,'Plan terms'!$A:$E,4,FALSE)</f>
        <v>#N/A</v>
      </c>
      <c r="V78" s="16" t="str">
        <f>VLOOKUP(V61,'Plan terms'!$A:$E,4,FALSE)</f>
        <v>DISC-07</v>
      </c>
      <c r="W78" s="16" t="str">
        <f>VLOOKUP(W61,'Plan terms'!$A:$E,4,FALSE)</f>
        <v>DISC-10</v>
      </c>
      <c r="X78" s="16" t="str">
        <f>VLOOKUP(X61,'Plan terms'!$A:$E,4,FALSE)</f>
        <v>.</v>
      </c>
      <c r="Y78" s="16" t="e">
        <f>VLOOKUP(Y61,'Plan terms'!$A:$E,4,FALSE)</f>
        <v>#N/A</v>
      </c>
      <c r="Z78" s="16" t="str">
        <f>VLOOKUP(Z61,'Plan terms'!$A:$E,4,FALSE)</f>
        <v>.</v>
      </c>
      <c r="AA78" s="16" t="str">
        <f>VLOOKUP(AA61,'Plan terms'!$A:$E,4,FALSE)</f>
        <v>DISC-08</v>
      </c>
      <c r="AB78" s="16" t="str">
        <f>VLOOKUP(AB61,'Plan terms'!$A:$E,4,FALSE)</f>
        <v>BUND-02</v>
      </c>
      <c r="AC78" s="16" t="str">
        <f>VLOOKUP(AC61,'Plan terms'!$A:$E,4,FALSE)</f>
        <v>BUND-03</v>
      </c>
    </row>
    <row r="79" spans="1:29" x14ac:dyDescent="0.3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</row>
    <row r="80" spans="1:29" x14ac:dyDescent="0.3">
      <c r="A80" s="105" t="s">
        <v>82</v>
      </c>
      <c r="B80" s="13"/>
      <c r="C80" s="13"/>
      <c r="D80" s="13" t="s">
        <v>18</v>
      </c>
      <c r="E80" s="21">
        <f>E95</f>
        <v>0</v>
      </c>
      <c r="F80" s="21">
        <f>F95</f>
        <v>0</v>
      </c>
      <c r="G80" s="21">
        <f t="shared" ref="G80:L80" si="50">G95</f>
        <v>0</v>
      </c>
      <c r="H80" s="21">
        <f t="shared" si="50"/>
        <v>0</v>
      </c>
      <c r="I80" s="21">
        <f t="shared" si="50"/>
        <v>0</v>
      </c>
      <c r="J80" s="21">
        <f t="shared" si="50"/>
        <v>0</v>
      </c>
      <c r="K80" s="21">
        <f t="shared" si="50"/>
        <v>0</v>
      </c>
      <c r="L80" s="21">
        <f t="shared" si="50"/>
        <v>0</v>
      </c>
      <c r="M80" s="21">
        <f>M95</f>
        <v>0</v>
      </c>
      <c r="N80" s="22">
        <f>N67*N86</f>
        <v>0</v>
      </c>
      <c r="O80" s="22">
        <f>O67*O86</f>
        <v>0</v>
      </c>
      <c r="P80" s="22">
        <f t="shared" ref="P80:Q80" si="51">P67*P86</f>
        <v>0</v>
      </c>
      <c r="Q80" s="22">
        <f t="shared" si="51"/>
        <v>0</v>
      </c>
      <c r="R80" s="21">
        <f>R95</f>
        <v>0</v>
      </c>
      <c r="S80" s="21">
        <f>S67*S86</f>
        <v>0</v>
      </c>
      <c r="T80" s="21">
        <f>T67*T86</f>
        <v>0</v>
      </c>
      <c r="U80" s="21">
        <f>U67*U86</f>
        <v>0</v>
      </c>
      <c r="V80" s="21">
        <f>V95</f>
        <v>0</v>
      </c>
      <c r="W80" s="21">
        <f>W95</f>
        <v>0</v>
      </c>
      <c r="X80" s="21">
        <f>X95</f>
        <v>0</v>
      </c>
      <c r="Y80" s="21">
        <f>Y67*Y86</f>
        <v>0</v>
      </c>
      <c r="Z80" s="21">
        <f>Z67*Z86</f>
        <v>0</v>
      </c>
      <c r="AA80" s="21">
        <f t="shared" ref="AA80:AC80" si="52">AA95</f>
        <v>0</v>
      </c>
      <c r="AB80" s="21">
        <f t="shared" si="52"/>
        <v>0</v>
      </c>
      <c r="AC80" s="21">
        <f t="shared" si="52"/>
        <v>0</v>
      </c>
    </row>
    <row r="81" spans="1:29" x14ac:dyDescent="0.3">
      <c r="A81" s="105"/>
      <c r="B81" s="13"/>
      <c r="C81" s="13"/>
      <c r="D81" s="13" t="s">
        <v>19</v>
      </c>
      <c r="E81" s="21"/>
      <c r="F81" s="22"/>
      <c r="G81" s="21"/>
      <c r="H81" s="21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1"/>
      <c r="T81" s="21"/>
      <c r="U81" s="21"/>
      <c r="V81" s="22"/>
      <c r="W81" s="22"/>
      <c r="X81" s="22"/>
      <c r="Y81" s="21"/>
      <c r="Z81" s="21"/>
      <c r="AA81" s="22"/>
      <c r="AB81" s="22"/>
      <c r="AC81" s="22"/>
    </row>
    <row r="82" spans="1:29" x14ac:dyDescent="0.3">
      <c r="A82" s="105"/>
      <c r="B82" s="13"/>
      <c r="C82" s="13"/>
      <c r="D82" s="13" t="s">
        <v>20</v>
      </c>
      <c r="E82" s="22">
        <f t="shared" ref="E82:L82" si="53">E97</f>
        <v>0</v>
      </c>
      <c r="F82" s="22">
        <f t="shared" si="53"/>
        <v>0</v>
      </c>
      <c r="G82" s="22">
        <f t="shared" si="53"/>
        <v>0</v>
      </c>
      <c r="H82" s="22">
        <f t="shared" si="53"/>
        <v>0</v>
      </c>
      <c r="I82" s="22">
        <f t="shared" si="53"/>
        <v>0</v>
      </c>
      <c r="J82" s="22">
        <f t="shared" si="53"/>
        <v>0</v>
      </c>
      <c r="K82" s="22">
        <f t="shared" si="53"/>
        <v>0</v>
      </c>
      <c r="L82" s="22">
        <f t="shared" si="53"/>
        <v>0</v>
      </c>
      <c r="M82" s="22">
        <f>M97</f>
        <v>0</v>
      </c>
      <c r="N82" s="22">
        <f>N97</f>
        <v>0</v>
      </c>
      <c r="O82" s="22">
        <f>O97</f>
        <v>0</v>
      </c>
      <c r="P82" s="22">
        <f t="shared" ref="P82:AC82" si="54">P97</f>
        <v>0</v>
      </c>
      <c r="Q82" s="22">
        <f t="shared" si="54"/>
        <v>0</v>
      </c>
      <c r="R82" s="22">
        <f t="shared" si="54"/>
        <v>0</v>
      </c>
      <c r="S82" s="22">
        <f t="shared" si="54"/>
        <v>0</v>
      </c>
      <c r="T82" s="22">
        <f t="shared" si="54"/>
        <v>0</v>
      </c>
      <c r="U82" s="22">
        <f t="shared" si="54"/>
        <v>0</v>
      </c>
      <c r="V82" s="22">
        <f t="shared" si="54"/>
        <v>0</v>
      </c>
      <c r="W82" s="22">
        <f t="shared" si="54"/>
        <v>0</v>
      </c>
      <c r="X82" s="22">
        <f t="shared" si="54"/>
        <v>0</v>
      </c>
      <c r="Y82" s="22">
        <f t="shared" si="54"/>
        <v>0</v>
      </c>
      <c r="Z82" s="22">
        <f t="shared" si="54"/>
        <v>0</v>
      </c>
      <c r="AA82" s="22">
        <f t="shared" si="54"/>
        <v>0</v>
      </c>
      <c r="AB82" s="22">
        <f t="shared" si="54"/>
        <v>0</v>
      </c>
      <c r="AC82" s="22">
        <f t="shared" si="54"/>
        <v>0</v>
      </c>
    </row>
    <row r="83" spans="1:29" x14ac:dyDescent="0.3">
      <c r="A83" s="105"/>
      <c r="B83" s="13"/>
      <c r="C83" s="13"/>
      <c r="D83" s="14" t="s">
        <v>21</v>
      </c>
      <c r="E83" s="22">
        <f>E99</f>
        <v>0</v>
      </c>
      <c r="F83" s="22">
        <f>F99</f>
        <v>0</v>
      </c>
      <c r="G83" s="22">
        <f t="shared" ref="G83:L83" si="55">G99</f>
        <v>0</v>
      </c>
      <c r="H83" s="22">
        <f t="shared" si="55"/>
        <v>0</v>
      </c>
      <c r="I83" s="22">
        <f t="shared" si="55"/>
        <v>0</v>
      </c>
      <c r="J83" s="22">
        <f t="shared" si="55"/>
        <v>0</v>
      </c>
      <c r="K83" s="22">
        <f t="shared" si="55"/>
        <v>0</v>
      </c>
      <c r="L83" s="22">
        <f t="shared" si="55"/>
        <v>0</v>
      </c>
      <c r="M83" s="22">
        <f>M99</f>
        <v>0</v>
      </c>
      <c r="N83" s="22">
        <f>N82-N98</f>
        <v>0</v>
      </c>
      <c r="O83" s="22">
        <f>O82-O98</f>
        <v>0</v>
      </c>
      <c r="P83" s="22">
        <f t="shared" ref="P83:Q83" si="56">P82-P98</f>
        <v>0</v>
      </c>
      <c r="Q83" s="22">
        <f t="shared" si="56"/>
        <v>-50</v>
      </c>
      <c r="R83" s="22">
        <f>R99</f>
        <v>0</v>
      </c>
      <c r="S83" s="22">
        <f>S82-S98</f>
        <v>0</v>
      </c>
      <c r="T83" s="22">
        <f>T82-T98</f>
        <v>-100</v>
      </c>
      <c r="U83" s="22">
        <f>U82-U98</f>
        <v>-250</v>
      </c>
      <c r="V83" s="22">
        <f>V99</f>
        <v>-200</v>
      </c>
      <c r="W83" s="22">
        <f>W99</f>
        <v>0</v>
      </c>
      <c r="X83" s="22">
        <f>X99</f>
        <v>0</v>
      </c>
      <c r="Y83" s="22">
        <f>Y82-Y98</f>
        <v>0</v>
      </c>
      <c r="Z83" s="22">
        <f>Z82-Z98</f>
        <v>0</v>
      </c>
      <c r="AA83" s="22">
        <f t="shared" ref="AA83:AC83" si="57">AA99</f>
        <v>-150</v>
      </c>
      <c r="AB83" s="22">
        <f t="shared" si="57"/>
        <v>-490</v>
      </c>
      <c r="AC83" s="22">
        <f t="shared" si="57"/>
        <v>0</v>
      </c>
    </row>
    <row r="84" spans="1:29" x14ac:dyDescent="0.3">
      <c r="A84" s="32"/>
      <c r="B84" s="32"/>
      <c r="C84" s="32"/>
      <c r="D84" s="32"/>
      <c r="E84" s="33"/>
      <c r="F84" s="33"/>
      <c r="G84" s="33"/>
      <c r="H84" s="33"/>
      <c r="I84" s="33"/>
      <c r="J84" s="33"/>
      <c r="K84" s="33"/>
      <c r="L84" s="33"/>
      <c r="M84" s="33"/>
      <c r="N84" s="32"/>
      <c r="O84" s="32"/>
      <c r="P84" s="32"/>
      <c r="Q84" s="32"/>
      <c r="R84" s="33"/>
      <c r="S84" s="32"/>
      <c r="T84" s="32"/>
      <c r="U84" s="32"/>
      <c r="V84" s="33"/>
      <c r="W84" s="33"/>
      <c r="X84" s="33"/>
      <c r="Y84" s="32"/>
      <c r="Z84" s="32"/>
      <c r="AA84" s="33"/>
      <c r="AB84" s="33"/>
      <c r="AC84" s="33"/>
    </row>
    <row r="85" spans="1:29" x14ac:dyDescent="0.3">
      <c r="A85" s="112" t="s">
        <v>87</v>
      </c>
      <c r="B85" s="34">
        <v>7108</v>
      </c>
      <c r="C85" s="113" t="s">
        <v>32</v>
      </c>
      <c r="D85" s="13" t="s">
        <v>22</v>
      </c>
      <c r="E85" s="13">
        <f>$B$85</f>
        <v>7108</v>
      </c>
      <c r="F85" s="13">
        <f t="shared" ref="F85:AC85" si="58">$B$85</f>
        <v>7108</v>
      </c>
      <c r="G85" s="13">
        <f t="shared" si="58"/>
        <v>7108</v>
      </c>
      <c r="H85" s="13">
        <f t="shared" si="58"/>
        <v>7108</v>
      </c>
      <c r="I85" s="13">
        <f t="shared" si="58"/>
        <v>7108</v>
      </c>
      <c r="J85" s="13">
        <f t="shared" si="58"/>
        <v>7108</v>
      </c>
      <c r="K85" s="13">
        <f t="shared" si="58"/>
        <v>7108</v>
      </c>
      <c r="L85" s="13">
        <f t="shared" si="58"/>
        <v>7108</v>
      </c>
      <c r="M85" s="13">
        <f t="shared" si="58"/>
        <v>7108</v>
      </c>
      <c r="N85" s="13">
        <f t="shared" si="58"/>
        <v>7108</v>
      </c>
      <c r="O85" s="13">
        <f t="shared" si="58"/>
        <v>7108</v>
      </c>
      <c r="P85" s="13">
        <f t="shared" si="58"/>
        <v>7108</v>
      </c>
      <c r="Q85" s="13">
        <f t="shared" si="58"/>
        <v>7108</v>
      </c>
      <c r="R85" s="13">
        <f t="shared" si="58"/>
        <v>7108</v>
      </c>
      <c r="S85" s="13">
        <f t="shared" si="58"/>
        <v>7108</v>
      </c>
      <c r="T85" s="13">
        <f t="shared" si="58"/>
        <v>7108</v>
      </c>
      <c r="U85" s="13">
        <f t="shared" si="58"/>
        <v>7108</v>
      </c>
      <c r="V85" s="13">
        <f t="shared" si="58"/>
        <v>7108</v>
      </c>
      <c r="W85" s="13">
        <f t="shared" si="58"/>
        <v>7108</v>
      </c>
      <c r="X85" s="13">
        <f t="shared" si="58"/>
        <v>7108</v>
      </c>
      <c r="Y85" s="13">
        <f t="shared" si="58"/>
        <v>7108</v>
      </c>
      <c r="Z85" s="13">
        <f t="shared" si="58"/>
        <v>7108</v>
      </c>
      <c r="AA85" s="13">
        <f t="shared" si="58"/>
        <v>7108</v>
      </c>
      <c r="AB85" s="13">
        <f t="shared" si="58"/>
        <v>7108</v>
      </c>
      <c r="AC85" s="13">
        <f t="shared" si="58"/>
        <v>7108</v>
      </c>
    </row>
    <row r="86" spans="1:29" x14ac:dyDescent="0.3">
      <c r="A86" s="112"/>
      <c r="B86" s="34">
        <v>1.1499999999999999</v>
      </c>
      <c r="C86" s="113"/>
      <c r="D86" s="14" t="s">
        <v>33</v>
      </c>
      <c r="E86" s="15">
        <f>$B$86</f>
        <v>1.1499999999999999</v>
      </c>
      <c r="F86" s="15">
        <f t="shared" ref="F86:AC86" si="59">$B$86</f>
        <v>1.1499999999999999</v>
      </c>
      <c r="G86" s="15">
        <f t="shared" si="59"/>
        <v>1.1499999999999999</v>
      </c>
      <c r="H86" s="15">
        <f t="shared" si="59"/>
        <v>1.1499999999999999</v>
      </c>
      <c r="I86" s="15">
        <f t="shared" si="59"/>
        <v>1.1499999999999999</v>
      </c>
      <c r="J86" s="15">
        <f t="shared" si="59"/>
        <v>1.1499999999999999</v>
      </c>
      <c r="K86" s="15">
        <f t="shared" si="59"/>
        <v>1.1499999999999999</v>
      </c>
      <c r="L86" s="15">
        <f t="shared" si="59"/>
        <v>1.1499999999999999</v>
      </c>
      <c r="M86" s="15">
        <f t="shared" si="59"/>
        <v>1.1499999999999999</v>
      </c>
      <c r="N86" s="15">
        <f t="shared" si="59"/>
        <v>1.1499999999999999</v>
      </c>
      <c r="O86" s="15">
        <f t="shared" si="59"/>
        <v>1.1499999999999999</v>
      </c>
      <c r="P86" s="15">
        <f t="shared" si="59"/>
        <v>1.1499999999999999</v>
      </c>
      <c r="Q86" s="15">
        <f t="shared" si="59"/>
        <v>1.1499999999999999</v>
      </c>
      <c r="R86" s="15">
        <f t="shared" si="59"/>
        <v>1.1499999999999999</v>
      </c>
      <c r="S86" s="15">
        <f t="shared" si="59"/>
        <v>1.1499999999999999</v>
      </c>
      <c r="T86" s="15">
        <f t="shared" si="59"/>
        <v>1.1499999999999999</v>
      </c>
      <c r="U86" s="15">
        <f t="shared" si="59"/>
        <v>1.1499999999999999</v>
      </c>
      <c r="V86" s="15">
        <f t="shared" si="59"/>
        <v>1.1499999999999999</v>
      </c>
      <c r="W86" s="15">
        <f t="shared" si="59"/>
        <v>1.1499999999999999</v>
      </c>
      <c r="X86" s="15">
        <f t="shared" si="59"/>
        <v>1.1499999999999999</v>
      </c>
      <c r="Y86" s="15">
        <f t="shared" si="59"/>
        <v>1.1499999999999999</v>
      </c>
      <c r="Z86" s="15">
        <f t="shared" si="59"/>
        <v>1.1499999999999999</v>
      </c>
      <c r="AA86" s="15">
        <f t="shared" si="59"/>
        <v>1.1499999999999999</v>
      </c>
      <c r="AB86" s="15">
        <f t="shared" si="59"/>
        <v>1.1499999999999999</v>
      </c>
      <c r="AC86" s="15">
        <f t="shared" si="59"/>
        <v>1.1499999999999999</v>
      </c>
    </row>
    <row r="87" spans="1:29" x14ac:dyDescent="0.3">
      <c r="A87" s="112"/>
      <c r="B87" s="10"/>
      <c r="C87" s="114" t="s">
        <v>83</v>
      </c>
      <c r="D87" s="7" t="s">
        <v>23</v>
      </c>
      <c r="E87" s="7" t="str">
        <f>E63</f>
        <v>Inclusive</v>
      </c>
      <c r="F87" s="7" t="str">
        <f>F63</f>
        <v>Inclusive</v>
      </c>
      <c r="G87" s="7" t="str">
        <f t="shared" ref="G87:L87" si="60">G63</f>
        <v>Peak &amp; Off Peak</v>
      </c>
      <c r="H87" s="7" t="str">
        <f t="shared" si="60"/>
        <v>Peak &amp; Off Peak</v>
      </c>
      <c r="I87" s="7" t="str">
        <f t="shared" si="60"/>
        <v>Inclusive</v>
      </c>
      <c r="J87" s="7" t="str">
        <f t="shared" si="60"/>
        <v>Inclusive</v>
      </c>
      <c r="K87" s="7" t="str">
        <f t="shared" si="60"/>
        <v>Peak Off Peak &amp; Shoulder</v>
      </c>
      <c r="L87" s="7" t="str">
        <f t="shared" si="60"/>
        <v>Inclusive</v>
      </c>
      <c r="M87" s="7" t="str">
        <f>M63</f>
        <v>Inclusive</v>
      </c>
      <c r="N87" s="7" t="str">
        <f>N63</f>
        <v>Peak &amp; Off Peak</v>
      </c>
      <c r="O87" s="7" t="str">
        <f>O63</f>
        <v>Inclusive</v>
      </c>
      <c r="P87" s="7" t="str">
        <f t="shared" ref="P87:AC87" si="61">P63</f>
        <v>Inclusive</v>
      </c>
      <c r="Q87" s="7" t="str">
        <f t="shared" si="61"/>
        <v>Inclusive</v>
      </c>
      <c r="R87" s="7" t="str">
        <f t="shared" si="61"/>
        <v>Inclusive</v>
      </c>
      <c r="S87" s="7" t="str">
        <f t="shared" si="61"/>
        <v>Inclusive</v>
      </c>
      <c r="T87" s="7" t="str">
        <f t="shared" si="61"/>
        <v>Inclusive</v>
      </c>
      <c r="U87" s="7" t="str">
        <f t="shared" si="61"/>
        <v>Inclusive</v>
      </c>
      <c r="V87" s="7" t="str">
        <f t="shared" si="61"/>
        <v>Inclusive</v>
      </c>
      <c r="W87" s="7" t="str">
        <f t="shared" si="61"/>
        <v>Inclusive</v>
      </c>
      <c r="X87" s="7" t="str">
        <f t="shared" si="61"/>
        <v>Inclusive</v>
      </c>
      <c r="Y87" s="7" t="str">
        <f t="shared" si="61"/>
        <v>Peak Off Peak &amp; Shoulder</v>
      </c>
      <c r="Z87" s="7" t="str">
        <f t="shared" si="61"/>
        <v>Peak Off Peak &amp; Shoulder</v>
      </c>
      <c r="AA87" s="7" t="str">
        <f t="shared" si="61"/>
        <v>Inclusive</v>
      </c>
      <c r="AB87" s="7" t="str">
        <f t="shared" si="61"/>
        <v>Inclusive</v>
      </c>
      <c r="AC87" s="7" t="str">
        <f t="shared" si="61"/>
        <v>Inclusive</v>
      </c>
    </row>
    <row r="88" spans="1:29" x14ac:dyDescent="0.3">
      <c r="A88" s="112"/>
      <c r="B88" s="10"/>
      <c r="C88" s="114"/>
      <c r="D88" s="7" t="s">
        <v>9</v>
      </c>
      <c r="E88" s="8">
        <f>E69</f>
        <v>0</v>
      </c>
      <c r="F88" s="8">
        <f>F69</f>
        <v>0</v>
      </c>
      <c r="G88" s="8">
        <f t="shared" ref="G88:L88" si="62">G69</f>
        <v>0</v>
      </c>
      <c r="H88" s="8">
        <f t="shared" si="62"/>
        <v>0</v>
      </c>
      <c r="I88" s="8">
        <f t="shared" si="62"/>
        <v>0</v>
      </c>
      <c r="J88" s="8">
        <f t="shared" si="62"/>
        <v>0</v>
      </c>
      <c r="K88" s="8">
        <f t="shared" si="62"/>
        <v>0</v>
      </c>
      <c r="L88" s="8">
        <f t="shared" si="62"/>
        <v>0</v>
      </c>
      <c r="M88" s="8">
        <f>M69</f>
        <v>0</v>
      </c>
      <c r="N88" s="8">
        <f>N69</f>
        <v>0</v>
      </c>
      <c r="O88" s="8">
        <f>O69</f>
        <v>0</v>
      </c>
      <c r="P88" s="8">
        <f t="shared" ref="P88:AA88" si="63">P69</f>
        <v>0</v>
      </c>
      <c r="Q88" s="8">
        <f t="shared" si="63"/>
        <v>0</v>
      </c>
      <c r="R88" s="8">
        <f t="shared" si="63"/>
        <v>0</v>
      </c>
      <c r="S88" s="8">
        <f t="shared" si="63"/>
        <v>0</v>
      </c>
      <c r="T88" s="8">
        <f t="shared" si="63"/>
        <v>0</v>
      </c>
      <c r="U88" s="8">
        <f t="shared" si="63"/>
        <v>0</v>
      </c>
      <c r="V88" s="8">
        <f t="shared" si="63"/>
        <v>0</v>
      </c>
      <c r="W88" s="8">
        <f t="shared" si="63"/>
        <v>0</v>
      </c>
      <c r="X88" s="8">
        <f t="shared" si="63"/>
        <v>0</v>
      </c>
      <c r="Y88" s="8">
        <f t="shared" si="63"/>
        <v>0</v>
      </c>
      <c r="Z88" s="8">
        <f t="shared" si="63"/>
        <v>0</v>
      </c>
      <c r="AA88" s="8">
        <f t="shared" si="63"/>
        <v>0</v>
      </c>
      <c r="AB88" s="8">
        <f>AB69</f>
        <v>0</v>
      </c>
      <c r="AC88" s="8">
        <f t="shared" ref="AC88" si="64">AC69</f>
        <v>0</v>
      </c>
    </row>
    <row r="89" spans="1:29" ht="15.6" x14ac:dyDescent="0.3">
      <c r="A89" s="112"/>
      <c r="B89" s="10"/>
      <c r="C89" s="114"/>
      <c r="D89" s="9" t="s">
        <v>24</v>
      </c>
      <c r="E89" s="8">
        <f>$B$70*E70+$B$71*E71</f>
        <v>0</v>
      </c>
      <c r="F89" s="8">
        <f t="shared" ref="F89:AC89" si="65">$B$70*F70+$B$71*F71</f>
        <v>0</v>
      </c>
      <c r="G89" s="8">
        <f t="shared" si="65"/>
        <v>0</v>
      </c>
      <c r="H89" s="8">
        <f t="shared" si="65"/>
        <v>0</v>
      </c>
      <c r="I89" s="8">
        <f t="shared" si="65"/>
        <v>0</v>
      </c>
      <c r="J89" s="8">
        <f t="shared" si="65"/>
        <v>0</v>
      </c>
      <c r="K89" s="8">
        <f t="shared" si="65"/>
        <v>0</v>
      </c>
      <c r="L89" s="8">
        <f t="shared" si="65"/>
        <v>0</v>
      </c>
      <c r="M89" s="8">
        <f t="shared" si="65"/>
        <v>0</v>
      </c>
      <c r="N89" s="8">
        <f t="shared" si="65"/>
        <v>0</v>
      </c>
      <c r="O89" s="8">
        <f t="shared" si="65"/>
        <v>0</v>
      </c>
      <c r="P89" s="8">
        <f t="shared" si="65"/>
        <v>0</v>
      </c>
      <c r="Q89" s="8">
        <f t="shared" si="65"/>
        <v>0</v>
      </c>
      <c r="R89" s="8">
        <f t="shared" si="65"/>
        <v>0</v>
      </c>
      <c r="S89" s="8">
        <f t="shared" si="65"/>
        <v>0</v>
      </c>
      <c r="T89" s="8">
        <f t="shared" si="65"/>
        <v>0</v>
      </c>
      <c r="U89" s="8">
        <f t="shared" si="65"/>
        <v>0</v>
      </c>
      <c r="V89" s="8">
        <f t="shared" si="65"/>
        <v>0</v>
      </c>
      <c r="W89" s="8">
        <f t="shared" si="65"/>
        <v>0</v>
      </c>
      <c r="X89" s="8">
        <f t="shared" si="65"/>
        <v>0</v>
      </c>
      <c r="Y89" s="8">
        <f t="shared" si="65"/>
        <v>0</v>
      </c>
      <c r="Z89" s="8">
        <f t="shared" si="65"/>
        <v>0</v>
      </c>
      <c r="AA89" s="8">
        <f t="shared" si="65"/>
        <v>0</v>
      </c>
      <c r="AB89" s="8">
        <f t="shared" si="65"/>
        <v>0</v>
      </c>
      <c r="AC89" s="8">
        <f t="shared" si="65"/>
        <v>0</v>
      </c>
    </row>
    <row r="90" spans="1:29" ht="15.6" x14ac:dyDescent="0.3">
      <c r="A90" s="112"/>
      <c r="B90" s="10"/>
      <c r="C90" s="114"/>
      <c r="D90" s="9" t="s">
        <v>25</v>
      </c>
      <c r="E90" s="8">
        <f>E72*$B$72+E73*$B$73+E74*$B$74</f>
        <v>0</v>
      </c>
      <c r="F90" s="8">
        <f t="shared" ref="F90:AC90" si="66">F72*$B$72+F73*$B$73+F74*$B$74</f>
        <v>0</v>
      </c>
      <c r="G90" s="8">
        <f t="shared" si="66"/>
        <v>0</v>
      </c>
      <c r="H90" s="8">
        <f t="shared" si="66"/>
        <v>0</v>
      </c>
      <c r="I90" s="8">
        <f t="shared" si="66"/>
        <v>0</v>
      </c>
      <c r="J90" s="8">
        <f t="shared" si="66"/>
        <v>0</v>
      </c>
      <c r="K90" s="8">
        <f t="shared" si="66"/>
        <v>0</v>
      </c>
      <c r="L90" s="8">
        <f t="shared" si="66"/>
        <v>0</v>
      </c>
      <c r="M90" s="8">
        <f t="shared" si="66"/>
        <v>0</v>
      </c>
      <c r="N90" s="8">
        <f t="shared" si="66"/>
        <v>0</v>
      </c>
      <c r="O90" s="8">
        <f t="shared" si="66"/>
        <v>0</v>
      </c>
      <c r="P90" s="8">
        <f t="shared" si="66"/>
        <v>0</v>
      </c>
      <c r="Q90" s="8">
        <f t="shared" si="66"/>
        <v>0</v>
      </c>
      <c r="R90" s="8">
        <f t="shared" si="66"/>
        <v>0</v>
      </c>
      <c r="S90" s="8">
        <f t="shared" si="66"/>
        <v>0</v>
      </c>
      <c r="T90" s="8">
        <f t="shared" si="66"/>
        <v>0</v>
      </c>
      <c r="U90" s="8">
        <f t="shared" si="66"/>
        <v>0</v>
      </c>
      <c r="V90" s="8">
        <f t="shared" si="66"/>
        <v>0</v>
      </c>
      <c r="W90" s="8">
        <f t="shared" si="66"/>
        <v>0</v>
      </c>
      <c r="X90" s="8">
        <f t="shared" si="66"/>
        <v>0</v>
      </c>
      <c r="Y90" s="8">
        <f t="shared" si="66"/>
        <v>0</v>
      </c>
      <c r="Z90" s="8">
        <f t="shared" si="66"/>
        <v>0</v>
      </c>
      <c r="AA90" s="8">
        <f t="shared" si="66"/>
        <v>0</v>
      </c>
      <c r="AB90" s="8">
        <f t="shared" si="66"/>
        <v>0</v>
      </c>
      <c r="AC90" s="8">
        <f t="shared" si="66"/>
        <v>0</v>
      </c>
    </row>
    <row r="91" spans="1:29" ht="15.6" x14ac:dyDescent="0.3">
      <c r="A91" s="112"/>
      <c r="B91" s="10"/>
      <c r="C91" s="114"/>
      <c r="D91" s="9" t="s">
        <v>85</v>
      </c>
      <c r="E91" s="8">
        <f>E68</f>
        <v>0</v>
      </c>
      <c r="F91" s="8">
        <f t="shared" ref="F91:L91" si="67">F68</f>
        <v>0</v>
      </c>
      <c r="G91" s="8">
        <f t="shared" si="67"/>
        <v>0</v>
      </c>
      <c r="H91" s="8">
        <f t="shared" si="67"/>
        <v>0</v>
      </c>
      <c r="I91" s="8">
        <f t="shared" si="67"/>
        <v>0</v>
      </c>
      <c r="J91" s="8">
        <f t="shared" si="67"/>
        <v>0</v>
      </c>
      <c r="K91" s="8">
        <f t="shared" si="67"/>
        <v>0</v>
      </c>
      <c r="L91" s="8">
        <f t="shared" si="67"/>
        <v>0</v>
      </c>
      <c r="M91" s="8">
        <f>M68</f>
        <v>0</v>
      </c>
      <c r="N91" s="8">
        <f>N68</f>
        <v>0</v>
      </c>
      <c r="O91" s="8">
        <f>O68</f>
        <v>0</v>
      </c>
      <c r="P91" s="8">
        <f t="shared" ref="P91:AA91" si="68">P68</f>
        <v>0</v>
      </c>
      <c r="Q91" s="8">
        <f t="shared" si="68"/>
        <v>0</v>
      </c>
      <c r="R91" s="8">
        <f t="shared" si="68"/>
        <v>0</v>
      </c>
      <c r="S91" s="8">
        <f t="shared" si="68"/>
        <v>0</v>
      </c>
      <c r="T91" s="8">
        <f t="shared" si="68"/>
        <v>0</v>
      </c>
      <c r="U91" s="8">
        <f t="shared" si="68"/>
        <v>0</v>
      </c>
      <c r="V91" s="8">
        <f t="shared" si="68"/>
        <v>0</v>
      </c>
      <c r="W91" s="8">
        <f t="shared" si="68"/>
        <v>0</v>
      </c>
      <c r="X91" s="8">
        <f t="shared" si="68"/>
        <v>0</v>
      </c>
      <c r="Y91" s="8">
        <f t="shared" si="68"/>
        <v>0</v>
      </c>
      <c r="Z91" s="8">
        <f t="shared" si="68"/>
        <v>0</v>
      </c>
      <c r="AA91" s="8">
        <f t="shared" si="68"/>
        <v>0</v>
      </c>
      <c r="AB91" s="8">
        <f>AB68</f>
        <v>0</v>
      </c>
      <c r="AC91" s="8">
        <f t="shared" ref="AC91" si="69">AC68</f>
        <v>0</v>
      </c>
    </row>
    <row r="92" spans="1:29" x14ac:dyDescent="0.3">
      <c r="A92" s="112"/>
      <c r="B92" s="10"/>
      <c r="C92" s="114"/>
      <c r="D92" s="18" t="s">
        <v>80</v>
      </c>
      <c r="E92" s="19">
        <f>E68+E69+E89+E90</f>
        <v>0</v>
      </c>
      <c r="F92" s="19">
        <f>F68+F69+F89+F90</f>
        <v>0</v>
      </c>
      <c r="G92" s="19">
        <f t="shared" ref="G92:L92" si="70">G68+G69+G89+G90</f>
        <v>0</v>
      </c>
      <c r="H92" s="19">
        <f t="shared" si="70"/>
        <v>0</v>
      </c>
      <c r="I92" s="19">
        <f t="shared" si="70"/>
        <v>0</v>
      </c>
      <c r="J92" s="19">
        <f t="shared" si="70"/>
        <v>0</v>
      </c>
      <c r="K92" s="19">
        <f t="shared" si="70"/>
        <v>0</v>
      </c>
      <c r="L92" s="19">
        <f t="shared" si="70"/>
        <v>0</v>
      </c>
      <c r="M92" s="19">
        <f>M68+M69+M89+M90</f>
        <v>0</v>
      </c>
      <c r="N92" s="19">
        <f>N68+N69+N89+N90</f>
        <v>0</v>
      </c>
      <c r="O92" s="19">
        <f>O68+O69+O89+O90</f>
        <v>0</v>
      </c>
      <c r="P92" s="19">
        <f t="shared" ref="P92:AA92" si="71">P68+P69+P89+P90</f>
        <v>0</v>
      </c>
      <c r="Q92" s="19">
        <f t="shared" si="71"/>
        <v>0</v>
      </c>
      <c r="R92" s="19">
        <f t="shared" si="71"/>
        <v>0</v>
      </c>
      <c r="S92" s="19">
        <f t="shared" si="71"/>
        <v>0</v>
      </c>
      <c r="T92" s="19">
        <f t="shared" si="71"/>
        <v>0</v>
      </c>
      <c r="U92" s="19">
        <f t="shared" si="71"/>
        <v>0</v>
      </c>
      <c r="V92" s="19">
        <f t="shared" si="71"/>
        <v>0</v>
      </c>
      <c r="W92" s="19">
        <f t="shared" si="71"/>
        <v>0</v>
      </c>
      <c r="X92" s="19">
        <f t="shared" si="71"/>
        <v>0</v>
      </c>
      <c r="Y92" s="19">
        <f t="shared" si="71"/>
        <v>0</v>
      </c>
      <c r="Z92" s="19">
        <f t="shared" si="71"/>
        <v>0</v>
      </c>
      <c r="AA92" s="19">
        <f t="shared" si="71"/>
        <v>0</v>
      </c>
      <c r="AB92" s="19">
        <f>AB68+AB69+AB89+AB90</f>
        <v>0</v>
      </c>
      <c r="AC92" s="19">
        <f t="shared" ref="AC92" si="72">AC68+AC69+AC89+AC90</f>
        <v>0</v>
      </c>
    </row>
    <row r="93" spans="1:29" x14ac:dyDescent="0.3">
      <c r="A93" s="112"/>
      <c r="B93" s="10"/>
      <c r="C93" s="114"/>
      <c r="D93" s="18" t="s">
        <v>26</v>
      </c>
      <c r="E93" s="19">
        <f>E92*E86</f>
        <v>0</v>
      </c>
      <c r="F93" s="19">
        <f>F92*F86</f>
        <v>0</v>
      </c>
      <c r="G93" s="19">
        <f t="shared" ref="G93:L93" si="73">G92*G86</f>
        <v>0</v>
      </c>
      <c r="H93" s="19">
        <f t="shared" si="73"/>
        <v>0</v>
      </c>
      <c r="I93" s="19">
        <f t="shared" si="73"/>
        <v>0</v>
      </c>
      <c r="J93" s="19">
        <f t="shared" si="73"/>
        <v>0</v>
      </c>
      <c r="K93" s="19">
        <f t="shared" si="73"/>
        <v>0</v>
      </c>
      <c r="L93" s="19">
        <f t="shared" si="73"/>
        <v>0</v>
      </c>
      <c r="M93" s="19">
        <f>M92*M86</f>
        <v>0</v>
      </c>
      <c r="N93" s="19">
        <f>N92*N86</f>
        <v>0</v>
      </c>
      <c r="O93" s="19">
        <f>O92*O86</f>
        <v>0</v>
      </c>
      <c r="P93" s="19">
        <f t="shared" ref="P93:AC93" si="74">P92*P86</f>
        <v>0</v>
      </c>
      <c r="Q93" s="19">
        <f t="shared" si="74"/>
        <v>0</v>
      </c>
      <c r="R93" s="19">
        <f t="shared" si="74"/>
        <v>0</v>
      </c>
      <c r="S93" s="19">
        <f t="shared" si="74"/>
        <v>0</v>
      </c>
      <c r="T93" s="19">
        <f t="shared" si="74"/>
        <v>0</v>
      </c>
      <c r="U93" s="19">
        <f t="shared" si="74"/>
        <v>0</v>
      </c>
      <c r="V93" s="19">
        <f t="shared" si="74"/>
        <v>0</v>
      </c>
      <c r="W93" s="19">
        <f t="shared" si="74"/>
        <v>0</v>
      </c>
      <c r="X93" s="19">
        <f t="shared" si="74"/>
        <v>0</v>
      </c>
      <c r="Y93" s="19">
        <f t="shared" si="74"/>
        <v>0</v>
      </c>
      <c r="Z93" s="19">
        <f t="shared" si="74"/>
        <v>0</v>
      </c>
      <c r="AA93" s="19">
        <f t="shared" si="74"/>
        <v>0</v>
      </c>
      <c r="AB93" s="19">
        <f t="shared" si="74"/>
        <v>0</v>
      </c>
      <c r="AC93" s="19">
        <f t="shared" si="74"/>
        <v>0</v>
      </c>
    </row>
    <row r="94" spans="1:29" x14ac:dyDescent="0.3">
      <c r="A94" s="112"/>
      <c r="B94" s="10"/>
      <c r="C94" s="114"/>
      <c r="D94" s="16" t="s">
        <v>27</v>
      </c>
      <c r="E94" s="17">
        <f>E93*E85</f>
        <v>0</v>
      </c>
      <c r="F94" s="17">
        <f>F93*F85</f>
        <v>0</v>
      </c>
      <c r="G94" s="17">
        <f t="shared" ref="G94:L94" si="75">G93*G85</f>
        <v>0</v>
      </c>
      <c r="H94" s="17">
        <f t="shared" si="75"/>
        <v>0</v>
      </c>
      <c r="I94" s="17">
        <f t="shared" si="75"/>
        <v>0</v>
      </c>
      <c r="J94" s="17">
        <f t="shared" si="75"/>
        <v>0</v>
      </c>
      <c r="K94" s="17">
        <f t="shared" si="75"/>
        <v>0</v>
      </c>
      <c r="L94" s="17">
        <f t="shared" si="75"/>
        <v>0</v>
      </c>
      <c r="M94" s="17">
        <f>M93*M85</f>
        <v>0</v>
      </c>
      <c r="N94" s="17">
        <f>N93*N85</f>
        <v>0</v>
      </c>
      <c r="O94" s="17">
        <f>O93*O85</f>
        <v>0</v>
      </c>
      <c r="P94" s="17">
        <f t="shared" ref="P94:AC94" si="76">P93*P85</f>
        <v>0</v>
      </c>
      <c r="Q94" s="17">
        <f t="shared" si="76"/>
        <v>0</v>
      </c>
      <c r="R94" s="17">
        <f t="shared" si="76"/>
        <v>0</v>
      </c>
      <c r="S94" s="17">
        <f t="shared" si="76"/>
        <v>0</v>
      </c>
      <c r="T94" s="17">
        <f t="shared" si="76"/>
        <v>0</v>
      </c>
      <c r="U94" s="17">
        <f t="shared" si="76"/>
        <v>0</v>
      </c>
      <c r="V94" s="17">
        <f t="shared" si="76"/>
        <v>0</v>
      </c>
      <c r="W94" s="17">
        <f t="shared" si="76"/>
        <v>0</v>
      </c>
      <c r="X94" s="17">
        <f t="shared" si="76"/>
        <v>0</v>
      </c>
      <c r="Y94" s="17">
        <f t="shared" si="76"/>
        <v>0</v>
      </c>
      <c r="Z94" s="17">
        <f t="shared" si="76"/>
        <v>0</v>
      </c>
      <c r="AA94" s="17">
        <f t="shared" si="76"/>
        <v>0</v>
      </c>
      <c r="AB94" s="17">
        <f t="shared" si="76"/>
        <v>0</v>
      </c>
      <c r="AC94" s="17">
        <f t="shared" si="76"/>
        <v>0</v>
      </c>
    </row>
    <row r="95" spans="1:29" x14ac:dyDescent="0.3">
      <c r="A95" s="112"/>
      <c r="B95" s="10"/>
      <c r="C95" s="115" t="s">
        <v>34</v>
      </c>
      <c r="D95" s="5" t="s">
        <v>76</v>
      </c>
      <c r="E95" s="6">
        <f>E67*E86</f>
        <v>0</v>
      </c>
      <c r="F95" s="6">
        <f>F67*F86</f>
        <v>0</v>
      </c>
      <c r="G95" s="6">
        <f t="shared" ref="G95:L95" si="77">G67*G86</f>
        <v>0</v>
      </c>
      <c r="H95" s="6">
        <f t="shared" si="77"/>
        <v>0</v>
      </c>
      <c r="I95" s="6">
        <f t="shared" si="77"/>
        <v>0</v>
      </c>
      <c r="J95" s="6">
        <f t="shared" si="77"/>
        <v>0</v>
      </c>
      <c r="K95" s="6">
        <f t="shared" si="77"/>
        <v>0</v>
      </c>
      <c r="L95" s="6">
        <f t="shared" si="77"/>
        <v>0</v>
      </c>
      <c r="M95" s="6">
        <f>M67*M86</f>
        <v>0</v>
      </c>
      <c r="N95" s="6">
        <f>N67*N86</f>
        <v>0</v>
      </c>
      <c r="O95" s="6">
        <f>O67*O86</f>
        <v>0</v>
      </c>
      <c r="P95" s="6">
        <f t="shared" ref="P95:AA95" si="78">P67*P86</f>
        <v>0</v>
      </c>
      <c r="Q95" s="6">
        <f t="shared" si="78"/>
        <v>0</v>
      </c>
      <c r="R95" s="6">
        <f t="shared" si="78"/>
        <v>0</v>
      </c>
      <c r="S95" s="6">
        <f t="shared" si="78"/>
        <v>0</v>
      </c>
      <c r="T95" s="6">
        <f t="shared" si="78"/>
        <v>0</v>
      </c>
      <c r="U95" s="6">
        <f t="shared" si="78"/>
        <v>0</v>
      </c>
      <c r="V95" s="6">
        <f t="shared" si="78"/>
        <v>0</v>
      </c>
      <c r="W95" s="6">
        <f t="shared" si="78"/>
        <v>0</v>
      </c>
      <c r="X95" s="6">
        <f t="shared" si="78"/>
        <v>0</v>
      </c>
      <c r="Y95" s="6">
        <f t="shared" si="78"/>
        <v>0</v>
      </c>
      <c r="Z95" s="6">
        <f t="shared" si="78"/>
        <v>0</v>
      </c>
      <c r="AA95" s="6">
        <f t="shared" si="78"/>
        <v>0</v>
      </c>
      <c r="AB95" s="6">
        <f>AB67*AB86</f>
        <v>0</v>
      </c>
      <c r="AC95" s="6">
        <f t="shared" ref="AC95" si="79">AC67*AC86</f>
        <v>0</v>
      </c>
    </row>
    <row r="96" spans="1:29" x14ac:dyDescent="0.3">
      <c r="A96" s="112"/>
      <c r="B96" s="10"/>
      <c r="C96" s="115"/>
      <c r="D96" s="16" t="s">
        <v>77</v>
      </c>
      <c r="E96" s="17">
        <f>E95*365</f>
        <v>0</v>
      </c>
      <c r="F96" s="17">
        <f>F95*365</f>
        <v>0</v>
      </c>
      <c r="G96" s="17">
        <f t="shared" ref="G96:L96" si="80">G95*365</f>
        <v>0</v>
      </c>
      <c r="H96" s="17">
        <f t="shared" si="80"/>
        <v>0</v>
      </c>
      <c r="I96" s="17">
        <f t="shared" si="80"/>
        <v>0</v>
      </c>
      <c r="J96" s="17">
        <f t="shared" si="80"/>
        <v>0</v>
      </c>
      <c r="K96" s="17">
        <f t="shared" si="80"/>
        <v>0</v>
      </c>
      <c r="L96" s="17">
        <f t="shared" si="80"/>
        <v>0</v>
      </c>
      <c r="M96" s="17">
        <f>M95*365</f>
        <v>0</v>
      </c>
      <c r="N96" s="17">
        <f>N95*365</f>
        <v>0</v>
      </c>
      <c r="O96" s="17">
        <f>O95*365</f>
        <v>0</v>
      </c>
      <c r="P96" s="17">
        <f t="shared" ref="P96:AC96" si="81">P95*365</f>
        <v>0</v>
      </c>
      <c r="Q96" s="17">
        <f t="shared" si="81"/>
        <v>0</v>
      </c>
      <c r="R96" s="17">
        <f t="shared" si="81"/>
        <v>0</v>
      </c>
      <c r="S96" s="17">
        <f t="shared" si="81"/>
        <v>0</v>
      </c>
      <c r="T96" s="17">
        <f t="shared" si="81"/>
        <v>0</v>
      </c>
      <c r="U96" s="17">
        <f t="shared" si="81"/>
        <v>0</v>
      </c>
      <c r="V96" s="17">
        <f t="shared" si="81"/>
        <v>0</v>
      </c>
      <c r="W96" s="17">
        <f t="shared" si="81"/>
        <v>0</v>
      </c>
      <c r="X96" s="17">
        <f t="shared" si="81"/>
        <v>0</v>
      </c>
      <c r="Y96" s="17">
        <f t="shared" si="81"/>
        <v>0</v>
      </c>
      <c r="Z96" s="17">
        <f t="shared" si="81"/>
        <v>0</v>
      </c>
      <c r="AA96" s="17">
        <f t="shared" si="81"/>
        <v>0</v>
      </c>
      <c r="AB96" s="17">
        <f t="shared" si="81"/>
        <v>0</v>
      </c>
      <c r="AC96" s="17">
        <f t="shared" si="81"/>
        <v>0</v>
      </c>
    </row>
    <row r="97" spans="1:29" x14ac:dyDescent="0.3">
      <c r="A97" s="112"/>
      <c r="B97" s="10"/>
      <c r="C97" s="116" t="s">
        <v>86</v>
      </c>
      <c r="D97" s="18" t="s">
        <v>78</v>
      </c>
      <c r="E97" s="20">
        <f>E94+E96</f>
        <v>0</v>
      </c>
      <c r="F97" s="20">
        <f>F94+F96</f>
        <v>0</v>
      </c>
      <c r="G97" s="20">
        <f t="shared" ref="G97:L97" si="82">G94+G96</f>
        <v>0</v>
      </c>
      <c r="H97" s="20">
        <f t="shared" si="82"/>
        <v>0</v>
      </c>
      <c r="I97" s="20">
        <f t="shared" si="82"/>
        <v>0</v>
      </c>
      <c r="J97" s="20">
        <f t="shared" si="82"/>
        <v>0</v>
      </c>
      <c r="K97" s="20">
        <f t="shared" si="82"/>
        <v>0</v>
      </c>
      <c r="L97" s="20">
        <f t="shared" si="82"/>
        <v>0</v>
      </c>
      <c r="M97" s="20">
        <f>M94+M96</f>
        <v>0</v>
      </c>
      <c r="N97" s="20">
        <f>N94+N96</f>
        <v>0</v>
      </c>
      <c r="O97" s="20">
        <f>O94+O96</f>
        <v>0</v>
      </c>
      <c r="P97" s="20">
        <f t="shared" ref="P97:AC97" si="83">P94+P96</f>
        <v>0</v>
      </c>
      <c r="Q97" s="20">
        <f t="shared" si="83"/>
        <v>0</v>
      </c>
      <c r="R97" s="20">
        <f t="shared" si="83"/>
        <v>0</v>
      </c>
      <c r="S97" s="20">
        <f t="shared" si="83"/>
        <v>0</v>
      </c>
      <c r="T97" s="20">
        <f t="shared" si="83"/>
        <v>0</v>
      </c>
      <c r="U97" s="20">
        <f t="shared" si="83"/>
        <v>0</v>
      </c>
      <c r="V97" s="20">
        <f t="shared" si="83"/>
        <v>0</v>
      </c>
      <c r="W97" s="20">
        <f t="shared" si="83"/>
        <v>0</v>
      </c>
      <c r="X97" s="20">
        <f t="shared" si="83"/>
        <v>0</v>
      </c>
      <c r="Y97" s="20">
        <f t="shared" si="83"/>
        <v>0</v>
      </c>
      <c r="Z97" s="20">
        <f t="shared" si="83"/>
        <v>0</v>
      </c>
      <c r="AA97" s="20">
        <f t="shared" si="83"/>
        <v>0</v>
      </c>
      <c r="AB97" s="20">
        <f t="shared" si="83"/>
        <v>0</v>
      </c>
      <c r="AC97" s="20">
        <f t="shared" si="83"/>
        <v>0</v>
      </c>
    </row>
    <row r="98" spans="1:29" x14ac:dyDescent="0.3">
      <c r="A98" s="112"/>
      <c r="B98" s="10"/>
      <c r="C98" s="116"/>
      <c r="D98" s="18" t="s">
        <v>28</v>
      </c>
      <c r="E98" s="20">
        <f>(E82*E76)+E75</f>
        <v>0</v>
      </c>
      <c r="F98" s="20">
        <f>(F82*F76)+F75</f>
        <v>0</v>
      </c>
      <c r="G98" s="20">
        <f t="shared" ref="G98:L98" si="84">(G82*G76)+G75</f>
        <v>0</v>
      </c>
      <c r="H98" s="20">
        <f t="shared" si="84"/>
        <v>0</v>
      </c>
      <c r="I98" s="20">
        <f t="shared" si="84"/>
        <v>0</v>
      </c>
      <c r="J98" s="20">
        <f t="shared" si="84"/>
        <v>0</v>
      </c>
      <c r="K98" s="20">
        <f t="shared" si="84"/>
        <v>0</v>
      </c>
      <c r="L98" s="20">
        <f t="shared" si="84"/>
        <v>0</v>
      </c>
      <c r="M98" s="20">
        <f>(M82*M76)+M75</f>
        <v>0</v>
      </c>
      <c r="N98" s="20">
        <f>(N82*N76)+N75</f>
        <v>0</v>
      </c>
      <c r="O98" s="20">
        <f>(O82*O76)+O75</f>
        <v>0</v>
      </c>
      <c r="P98" s="20">
        <f t="shared" ref="P98:AC98" si="85">(P82*P76)+P75</f>
        <v>0</v>
      </c>
      <c r="Q98" s="20">
        <f t="shared" si="85"/>
        <v>50</v>
      </c>
      <c r="R98" s="20">
        <f t="shared" si="85"/>
        <v>0</v>
      </c>
      <c r="S98" s="19">
        <f t="shared" si="85"/>
        <v>0</v>
      </c>
      <c r="T98" s="19">
        <f t="shared" si="85"/>
        <v>100</v>
      </c>
      <c r="U98" s="19">
        <f t="shared" si="85"/>
        <v>250</v>
      </c>
      <c r="V98" s="20">
        <f t="shared" si="85"/>
        <v>200</v>
      </c>
      <c r="W98" s="20">
        <f t="shared" si="85"/>
        <v>0</v>
      </c>
      <c r="X98" s="20">
        <f t="shared" si="85"/>
        <v>0</v>
      </c>
      <c r="Y98" s="19">
        <f t="shared" si="85"/>
        <v>0</v>
      </c>
      <c r="Z98" s="19">
        <f t="shared" si="85"/>
        <v>0</v>
      </c>
      <c r="AA98" s="20">
        <f t="shared" si="85"/>
        <v>150</v>
      </c>
      <c r="AB98" s="20">
        <f t="shared" si="85"/>
        <v>490</v>
      </c>
      <c r="AC98" s="20">
        <f t="shared" si="85"/>
        <v>0</v>
      </c>
    </row>
    <row r="99" spans="1:29" x14ac:dyDescent="0.3">
      <c r="A99" s="112"/>
      <c r="B99" s="10"/>
      <c r="C99" s="116"/>
      <c r="D99" s="16" t="s">
        <v>21</v>
      </c>
      <c r="E99" s="17">
        <f>E94+E96-E98</f>
        <v>0</v>
      </c>
      <c r="F99" s="17">
        <f>F94+F96-F98</f>
        <v>0</v>
      </c>
      <c r="G99" s="17">
        <f t="shared" ref="G99:L99" si="86">G94+G96-G98</f>
        <v>0</v>
      </c>
      <c r="H99" s="17">
        <f t="shared" si="86"/>
        <v>0</v>
      </c>
      <c r="I99" s="17">
        <f t="shared" si="86"/>
        <v>0</v>
      </c>
      <c r="J99" s="17">
        <f t="shared" si="86"/>
        <v>0</v>
      </c>
      <c r="K99" s="17">
        <f t="shared" si="86"/>
        <v>0</v>
      </c>
      <c r="L99" s="17">
        <f t="shared" si="86"/>
        <v>0</v>
      </c>
      <c r="M99" s="17">
        <f>M94+M96-M98</f>
        <v>0</v>
      </c>
      <c r="N99" s="17">
        <f>N94+N96-N98</f>
        <v>0</v>
      </c>
      <c r="O99" s="17">
        <f>O94+O96-O98</f>
        <v>0</v>
      </c>
      <c r="P99" s="17">
        <f t="shared" ref="P99:AC99" si="87">P94+P96-P98</f>
        <v>0</v>
      </c>
      <c r="Q99" s="17">
        <f t="shared" si="87"/>
        <v>-50</v>
      </c>
      <c r="R99" s="17">
        <f t="shared" si="87"/>
        <v>0</v>
      </c>
      <c r="S99" s="17">
        <f t="shared" si="87"/>
        <v>0</v>
      </c>
      <c r="T99" s="17">
        <f t="shared" si="87"/>
        <v>-100</v>
      </c>
      <c r="U99" s="17">
        <f t="shared" si="87"/>
        <v>-250</v>
      </c>
      <c r="V99" s="17">
        <f t="shared" si="87"/>
        <v>-200</v>
      </c>
      <c r="W99" s="17">
        <f t="shared" si="87"/>
        <v>0</v>
      </c>
      <c r="X99" s="17">
        <f t="shared" si="87"/>
        <v>0</v>
      </c>
      <c r="Y99" s="17">
        <f t="shared" si="87"/>
        <v>0</v>
      </c>
      <c r="Z99" s="17">
        <f t="shared" si="87"/>
        <v>0</v>
      </c>
      <c r="AA99" s="17">
        <f t="shared" si="87"/>
        <v>-150</v>
      </c>
      <c r="AB99" s="17">
        <f t="shared" si="87"/>
        <v>-490</v>
      </c>
      <c r="AC99" s="17">
        <f t="shared" si="87"/>
        <v>0</v>
      </c>
    </row>
    <row r="100" spans="1:29" x14ac:dyDescent="0.3">
      <c r="A100" s="112"/>
      <c r="B100" s="10"/>
      <c r="C100" s="116"/>
      <c r="D100" s="5" t="s">
        <v>103</v>
      </c>
      <c r="E100" s="6">
        <f>E101/E86</f>
        <v>0</v>
      </c>
      <c r="F100" s="6">
        <f t="shared" ref="F100:AC100" si="88">F101/F86</f>
        <v>0</v>
      </c>
      <c r="G100" s="6">
        <f t="shared" si="88"/>
        <v>0</v>
      </c>
      <c r="H100" s="6">
        <f t="shared" si="88"/>
        <v>0</v>
      </c>
      <c r="I100" s="6">
        <f t="shared" si="88"/>
        <v>0</v>
      </c>
      <c r="J100" s="6">
        <f t="shared" si="88"/>
        <v>0</v>
      </c>
      <c r="K100" s="6">
        <f t="shared" si="88"/>
        <v>0</v>
      </c>
      <c r="L100" s="6">
        <f t="shared" si="88"/>
        <v>0</v>
      </c>
      <c r="M100" s="6">
        <f t="shared" si="88"/>
        <v>0</v>
      </c>
      <c r="N100" s="6">
        <f t="shared" si="88"/>
        <v>0</v>
      </c>
      <c r="O100" s="6">
        <f t="shared" si="88"/>
        <v>0</v>
      </c>
      <c r="P100" s="6">
        <f t="shared" si="88"/>
        <v>0</v>
      </c>
      <c r="Q100" s="6">
        <f t="shared" si="88"/>
        <v>-3.623188405797102</v>
      </c>
      <c r="R100" s="6">
        <f t="shared" si="88"/>
        <v>0</v>
      </c>
      <c r="S100" s="6">
        <f t="shared" si="88"/>
        <v>0</v>
      </c>
      <c r="T100" s="6">
        <f t="shared" si="88"/>
        <v>-7.246376811594204</v>
      </c>
      <c r="U100" s="6">
        <f t="shared" si="88"/>
        <v>-18.115942028985508</v>
      </c>
      <c r="V100" s="6">
        <f t="shared" si="88"/>
        <v>-14.492753623188408</v>
      </c>
      <c r="W100" s="6">
        <f t="shared" si="88"/>
        <v>0</v>
      </c>
      <c r="X100" s="6">
        <f t="shared" si="88"/>
        <v>0</v>
      </c>
      <c r="Y100" s="6">
        <f t="shared" si="88"/>
        <v>0</v>
      </c>
      <c r="Z100" s="6">
        <f t="shared" si="88"/>
        <v>0</v>
      </c>
      <c r="AA100" s="6">
        <f t="shared" si="88"/>
        <v>-10.869565217391305</v>
      </c>
      <c r="AB100" s="6">
        <f t="shared" si="88"/>
        <v>-35.507246376811601</v>
      </c>
      <c r="AC100" s="6">
        <f t="shared" si="88"/>
        <v>0</v>
      </c>
    </row>
    <row r="101" spans="1:29" x14ac:dyDescent="0.3">
      <c r="A101" s="112"/>
      <c r="B101" s="10"/>
      <c r="C101" s="116"/>
      <c r="D101" s="18" t="s">
        <v>84</v>
      </c>
      <c r="E101" s="20">
        <f>E99/12</f>
        <v>0</v>
      </c>
      <c r="F101" s="20">
        <f>F99/12</f>
        <v>0</v>
      </c>
      <c r="G101" s="20">
        <f t="shared" ref="G101:L101" si="89">G99/12</f>
        <v>0</v>
      </c>
      <c r="H101" s="20">
        <f t="shared" si="89"/>
        <v>0</v>
      </c>
      <c r="I101" s="20">
        <f t="shared" si="89"/>
        <v>0</v>
      </c>
      <c r="J101" s="20">
        <f t="shared" si="89"/>
        <v>0</v>
      </c>
      <c r="K101" s="20">
        <f t="shared" si="89"/>
        <v>0</v>
      </c>
      <c r="L101" s="20">
        <f t="shared" si="89"/>
        <v>0</v>
      </c>
      <c r="M101" s="20">
        <f>M99/12</f>
        <v>0</v>
      </c>
      <c r="N101" s="20">
        <f>N99/12</f>
        <v>0</v>
      </c>
      <c r="O101" s="20">
        <f>O99/12</f>
        <v>0</v>
      </c>
      <c r="P101" s="20">
        <f t="shared" ref="P101:AC101" si="90">P99/12</f>
        <v>0</v>
      </c>
      <c r="Q101" s="20">
        <f t="shared" si="90"/>
        <v>-4.166666666666667</v>
      </c>
      <c r="R101" s="20">
        <f t="shared" si="90"/>
        <v>0</v>
      </c>
      <c r="S101" s="20">
        <f t="shared" si="90"/>
        <v>0</v>
      </c>
      <c r="T101" s="20">
        <f t="shared" si="90"/>
        <v>-8.3333333333333339</v>
      </c>
      <c r="U101" s="20">
        <f t="shared" si="90"/>
        <v>-20.833333333333332</v>
      </c>
      <c r="V101" s="20">
        <f t="shared" si="90"/>
        <v>-16.666666666666668</v>
      </c>
      <c r="W101" s="20">
        <f t="shared" si="90"/>
        <v>0</v>
      </c>
      <c r="X101" s="20">
        <f t="shared" si="90"/>
        <v>0</v>
      </c>
      <c r="Y101" s="20">
        <f t="shared" si="90"/>
        <v>0</v>
      </c>
      <c r="Z101" s="20">
        <f t="shared" si="90"/>
        <v>0</v>
      </c>
      <c r="AA101" s="20">
        <f t="shared" si="90"/>
        <v>-12.5</v>
      </c>
      <c r="AB101" s="20">
        <f t="shared" si="90"/>
        <v>-40.833333333333336</v>
      </c>
      <c r="AC101" s="20">
        <f t="shared" si="90"/>
        <v>0</v>
      </c>
    </row>
    <row r="102" spans="1:29" x14ac:dyDescent="0.3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</row>
    <row r="103" spans="1:29" x14ac:dyDescent="0.3">
      <c r="A103" s="46"/>
      <c r="B103" s="46"/>
      <c r="C103" s="49"/>
      <c r="D103" s="49" t="str">
        <f>CONCATENATE("Best plans for ",B61, " assuming annual consumption of ",B85, " kWh")</f>
        <v>Best plans for City name assuming annual consumption of 7108 kWh</v>
      </c>
      <c r="E103" s="49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</row>
    <row r="104" spans="1:29" x14ac:dyDescent="0.3">
      <c r="A104" s="106" t="s">
        <v>90</v>
      </c>
      <c r="B104" s="106"/>
      <c r="C104" s="106"/>
      <c r="D104" s="5" t="s">
        <v>106</v>
      </c>
      <c r="E104" s="5" t="str">
        <f>E61</f>
        <v>Contact Basic (Low)</v>
      </c>
      <c r="F104" s="5" t="str">
        <f>F61</f>
        <v>Contact Everyday Bonus Fixed (Low)</v>
      </c>
      <c r="G104" s="5" t="str">
        <f>G61</f>
        <v>Ecotricity Low user (Low)</v>
      </c>
      <c r="H104" s="5" t="str">
        <f>H61</f>
        <v>Ecotricity Low Eco Saver (Low)</v>
      </c>
      <c r="I104" s="5" t="str">
        <f t="shared" ref="I104:L104" si="91">I61</f>
        <v>Electric Kiwi - Kiwi (Low)</v>
      </c>
      <c r="J104" s="5" t="str">
        <f t="shared" si="91"/>
        <v>Electric Kiwi - Loyal Kiwi (Low)</v>
      </c>
      <c r="K104" s="5" t="str">
        <f t="shared" si="91"/>
        <v>Electric Kiwi - MoveMaster (Low)</v>
      </c>
      <c r="L104" s="5" t="str">
        <f t="shared" si="91"/>
        <v>Electric Kiwi - Stay Ahead 200 (Low)</v>
      </c>
      <c r="M104" s="5" t="str">
        <f>M61</f>
        <v>Flick Energy Flat (Low)</v>
      </c>
      <c r="N104" s="5" t="str">
        <f>N61</f>
        <v>Flick Energy Off Peak (Low)</v>
      </c>
      <c r="O104" s="5" t="str">
        <f>O61</f>
        <v>Frank Energy (Low)</v>
      </c>
      <c r="P104" s="5" t="str">
        <f t="shared" ref="P104:AC104" si="92">P61</f>
        <v>Genesis Energy Basic (Low)</v>
      </c>
      <c r="Q104" s="5" t="str">
        <f t="shared" si="92"/>
        <v>Genesis Energy Plus (Low)</v>
      </c>
      <c r="R104" s="5" t="str">
        <f t="shared" si="92"/>
        <v>Globug (Low)</v>
      </c>
      <c r="S104" s="5" t="str">
        <f t="shared" si="92"/>
        <v>Mercury Everyday Rates (Low)</v>
      </c>
      <c r="T104" s="5" t="str">
        <f t="shared" si="92"/>
        <v>Mercury Fixed 1 year (Low)</v>
      </c>
      <c r="U104" s="5" t="str">
        <f t="shared" si="92"/>
        <v>Mercury Fixed 2 year (Low)</v>
      </c>
      <c r="V104" s="5" t="str">
        <f t="shared" si="92"/>
        <v>Meridian 2- year contract (Low)</v>
      </c>
      <c r="W104" s="5" t="str">
        <f t="shared" si="92"/>
        <v>Meridian No Fixed Term (Low)</v>
      </c>
      <c r="X104" s="5" t="str">
        <f t="shared" si="92"/>
        <v>Nova Energy (Low)</v>
      </c>
      <c r="Y104" s="5" t="str">
        <f t="shared" si="92"/>
        <v>Octopus Fixed (Low)</v>
      </c>
      <c r="Z104" s="5" t="str">
        <f t="shared" si="92"/>
        <v>Octopus Flexi (Low)</v>
      </c>
      <c r="AA104" s="5" t="str">
        <f t="shared" si="92"/>
        <v>Powershop (Low)</v>
      </c>
      <c r="AB104" s="5" t="str">
        <f t="shared" si="92"/>
        <v>Slingshot (Low)</v>
      </c>
      <c r="AC104" s="5" t="str">
        <f t="shared" si="92"/>
        <v>Trustpower (Low)</v>
      </c>
    </row>
    <row r="105" spans="1:29" x14ac:dyDescent="0.3">
      <c r="A105" s="106"/>
      <c r="B105" s="106"/>
      <c r="C105" s="106"/>
      <c r="D105" s="5" t="s">
        <v>74</v>
      </c>
      <c r="E105" s="6">
        <f>E83</f>
        <v>0</v>
      </c>
      <c r="F105" s="6">
        <f t="shared" ref="F105:L105" si="93">F83</f>
        <v>0</v>
      </c>
      <c r="G105" s="6">
        <f t="shared" si="93"/>
        <v>0</v>
      </c>
      <c r="H105" s="6">
        <f t="shared" si="93"/>
        <v>0</v>
      </c>
      <c r="I105" s="6">
        <f t="shared" si="93"/>
        <v>0</v>
      </c>
      <c r="J105" s="6">
        <f t="shared" si="93"/>
        <v>0</v>
      </c>
      <c r="K105" s="6">
        <f t="shared" si="93"/>
        <v>0</v>
      </c>
      <c r="L105" s="6">
        <f t="shared" si="93"/>
        <v>0</v>
      </c>
      <c r="M105" s="6">
        <f>M83</f>
        <v>0</v>
      </c>
      <c r="N105" s="6">
        <f>N83</f>
        <v>0</v>
      </c>
      <c r="O105" s="6">
        <f>O83</f>
        <v>0</v>
      </c>
      <c r="P105" s="6">
        <f t="shared" ref="P105:AC105" si="94">P83</f>
        <v>0</v>
      </c>
      <c r="Q105" s="6">
        <f t="shared" si="94"/>
        <v>-50</v>
      </c>
      <c r="R105" s="6">
        <f t="shared" si="94"/>
        <v>0</v>
      </c>
      <c r="S105" s="6">
        <f t="shared" si="94"/>
        <v>0</v>
      </c>
      <c r="T105" s="6">
        <f t="shared" si="94"/>
        <v>-100</v>
      </c>
      <c r="U105" s="6">
        <f t="shared" si="94"/>
        <v>-250</v>
      </c>
      <c r="V105" s="6">
        <f t="shared" si="94"/>
        <v>-200</v>
      </c>
      <c r="W105" s="6">
        <f t="shared" si="94"/>
        <v>0</v>
      </c>
      <c r="X105" s="6">
        <f t="shared" si="94"/>
        <v>0</v>
      </c>
      <c r="Y105" s="6">
        <f t="shared" si="94"/>
        <v>0</v>
      </c>
      <c r="Z105" s="6">
        <f t="shared" si="94"/>
        <v>0</v>
      </c>
      <c r="AA105" s="6">
        <f t="shared" si="94"/>
        <v>-150</v>
      </c>
      <c r="AB105" s="6">
        <f t="shared" si="94"/>
        <v>-490</v>
      </c>
      <c r="AC105" s="6">
        <f t="shared" si="94"/>
        <v>0</v>
      </c>
    </row>
    <row r="106" spans="1:29" x14ac:dyDescent="0.3">
      <c r="A106" s="106"/>
      <c r="B106" s="106"/>
      <c r="C106" s="106"/>
      <c r="D106" s="5" t="s">
        <v>75</v>
      </c>
      <c r="E106" s="5" t="str">
        <f>E62</f>
        <v>Open</v>
      </c>
      <c r="F106" s="5" t="str">
        <f t="shared" ref="F106:L106" si="95">F62</f>
        <v>Fixed (12 months)</v>
      </c>
      <c r="G106" s="5" t="e">
        <f t="shared" si="95"/>
        <v>#N/A</v>
      </c>
      <c r="H106" s="5" t="e">
        <f t="shared" si="95"/>
        <v>#N/A</v>
      </c>
      <c r="I106" s="5" t="str">
        <f t="shared" si="95"/>
        <v>Open</v>
      </c>
      <c r="J106" s="5" t="e">
        <f t="shared" si="95"/>
        <v>#N/A</v>
      </c>
      <c r="K106" s="5" t="str">
        <f t="shared" si="95"/>
        <v>Open</v>
      </c>
      <c r="L106" s="5" t="e">
        <f t="shared" si="95"/>
        <v>#N/A</v>
      </c>
      <c r="M106" s="5" t="str">
        <f>M62</f>
        <v>Open</v>
      </c>
      <c r="N106" s="5" t="str">
        <f>N62</f>
        <v>Open</v>
      </c>
      <c r="O106" s="5" t="str">
        <f>O62</f>
        <v>Open</v>
      </c>
      <c r="P106" s="5" t="str">
        <f t="shared" ref="P106:AC106" si="96">P62</f>
        <v>Fixed (12 months)</v>
      </c>
      <c r="Q106" s="5" t="str">
        <f t="shared" si="96"/>
        <v>Open or Fixed</v>
      </c>
      <c r="R106" s="5" t="str">
        <f t="shared" si="96"/>
        <v>Open</v>
      </c>
      <c r="S106" s="5" t="e">
        <f t="shared" si="96"/>
        <v>#N/A</v>
      </c>
      <c r="T106" s="5" t="e">
        <f t="shared" si="96"/>
        <v>#N/A</v>
      </c>
      <c r="U106" s="5" t="e">
        <f t="shared" si="96"/>
        <v>#N/A</v>
      </c>
      <c r="V106" s="5" t="str">
        <f t="shared" si="96"/>
        <v>Fixed (24 months)</v>
      </c>
      <c r="W106" s="5" t="str">
        <f t="shared" si="96"/>
        <v>Open</v>
      </c>
      <c r="X106" s="5" t="str">
        <f t="shared" si="96"/>
        <v>Open</v>
      </c>
      <c r="Y106" s="5" t="e">
        <f t="shared" si="96"/>
        <v>#N/A</v>
      </c>
      <c r="Z106" s="5" t="str">
        <f t="shared" si="96"/>
        <v>Open</v>
      </c>
      <c r="AA106" s="5" t="str">
        <f t="shared" si="96"/>
        <v>Open</v>
      </c>
      <c r="AB106" s="5" t="str">
        <f t="shared" si="96"/>
        <v>Fixed 12 months</v>
      </c>
      <c r="AC106" s="5" t="str">
        <f t="shared" si="96"/>
        <v>Open</v>
      </c>
    </row>
    <row r="107" spans="1:29" x14ac:dyDescent="0.3">
      <c r="A107" s="106"/>
      <c r="B107" s="106"/>
      <c r="C107" s="106"/>
      <c r="D107" s="5" t="s">
        <v>107</v>
      </c>
      <c r="E107" s="5" t="str">
        <f>E78</f>
        <v>.</v>
      </c>
      <c r="F107" s="5">
        <f t="shared" ref="F107:AC107" si="97">F78</f>
        <v>0</v>
      </c>
      <c r="G107" s="5" t="e">
        <f t="shared" si="97"/>
        <v>#N/A</v>
      </c>
      <c r="H107" s="5" t="e">
        <f t="shared" si="97"/>
        <v>#N/A</v>
      </c>
      <c r="I107" s="5" t="str">
        <f t="shared" si="97"/>
        <v>.</v>
      </c>
      <c r="J107" s="5" t="e">
        <f t="shared" si="97"/>
        <v>#N/A</v>
      </c>
      <c r="K107" s="5" t="str">
        <f t="shared" si="97"/>
        <v>.</v>
      </c>
      <c r="L107" s="5" t="e">
        <f t="shared" si="97"/>
        <v>#N/A</v>
      </c>
      <c r="M107" s="5" t="str">
        <f t="shared" si="97"/>
        <v>.</v>
      </c>
      <c r="N107" s="5" t="str">
        <f t="shared" si="97"/>
        <v>.</v>
      </c>
      <c r="O107" s="5" t="str">
        <f t="shared" si="97"/>
        <v>.</v>
      </c>
      <c r="P107" s="5" t="str">
        <f t="shared" si="97"/>
        <v>.</v>
      </c>
      <c r="Q107" s="5" t="str">
        <f t="shared" si="97"/>
        <v>DISC-03</v>
      </c>
      <c r="R107" s="5" t="str">
        <f t="shared" si="97"/>
        <v>.</v>
      </c>
      <c r="S107" s="5" t="e">
        <f t="shared" si="97"/>
        <v>#N/A</v>
      </c>
      <c r="T107" s="5" t="e">
        <f t="shared" si="97"/>
        <v>#N/A</v>
      </c>
      <c r="U107" s="5" t="e">
        <f t="shared" si="97"/>
        <v>#N/A</v>
      </c>
      <c r="V107" s="5" t="str">
        <f t="shared" si="97"/>
        <v>DISC-07</v>
      </c>
      <c r="W107" s="5" t="str">
        <f t="shared" si="97"/>
        <v>DISC-10</v>
      </c>
      <c r="X107" s="5" t="str">
        <f t="shared" si="97"/>
        <v>.</v>
      </c>
      <c r="Y107" s="5" t="e">
        <f t="shared" si="97"/>
        <v>#N/A</v>
      </c>
      <c r="Z107" s="5" t="str">
        <f t="shared" si="97"/>
        <v>.</v>
      </c>
      <c r="AA107" s="5" t="str">
        <f t="shared" si="97"/>
        <v>DISC-08</v>
      </c>
      <c r="AB107" s="5" t="str">
        <f t="shared" si="97"/>
        <v>BUND-02</v>
      </c>
      <c r="AC107" s="5" t="str">
        <f t="shared" si="97"/>
        <v>BUND-03</v>
      </c>
    </row>
  </sheetData>
  <mergeCells count="25">
    <mergeCell ref="B1:C1"/>
    <mergeCell ref="A85:A101"/>
    <mergeCell ref="C85:C86"/>
    <mergeCell ref="C87:C94"/>
    <mergeCell ref="C95:C96"/>
    <mergeCell ref="C97:C101"/>
    <mergeCell ref="A25:A41"/>
    <mergeCell ref="C25:C26"/>
    <mergeCell ref="C27:C34"/>
    <mergeCell ref="C35:C36"/>
    <mergeCell ref="C37:C41"/>
    <mergeCell ref="A44:C47"/>
    <mergeCell ref="A2:A18"/>
    <mergeCell ref="B2:C3"/>
    <mergeCell ref="B4:C6"/>
    <mergeCell ref="C8:C14"/>
    <mergeCell ref="C15:C18"/>
    <mergeCell ref="A20:A23"/>
    <mergeCell ref="A104:C107"/>
    <mergeCell ref="A62:A78"/>
    <mergeCell ref="B62:C63"/>
    <mergeCell ref="B64:C66"/>
    <mergeCell ref="C68:C74"/>
    <mergeCell ref="C75:C78"/>
    <mergeCell ref="A80:A83"/>
  </mergeCells>
  <dataValidations count="1">
    <dataValidation type="list" allowBlank="1" showInputMessage="1" showErrorMessage="1" sqref="F3:AC3 F63:AC63" xr:uid="{1FB7612C-90FA-4069-8889-2FB7CDD79407}">
      <formula1>"Inclusive, Peak &amp; Off Peak, Peak Off Peak &amp; Shoulder"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8005F0C-A9D3-4DF8-9B8E-38531D353510}">
          <x14:formula1>
            <xm:f>dropdowns!$B$1:$B$3</xm:f>
          </x14:formula1>
          <xm:sqref>E3 E63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63EFF-6249-4FEE-BC07-D8B256B696B7}">
  <dimension ref="A1:L4"/>
  <sheetViews>
    <sheetView workbookViewId="0">
      <selection activeCell="K3" sqref="K3"/>
    </sheetView>
  </sheetViews>
  <sheetFormatPr defaultRowHeight="14.4" x14ac:dyDescent="0.3"/>
  <cols>
    <col min="1" max="1" width="10" bestFit="1" customWidth="1"/>
    <col min="2" max="2" width="11.44140625" bestFit="1" customWidth="1"/>
    <col min="3" max="3" width="12.109375" bestFit="1" customWidth="1"/>
  </cols>
  <sheetData>
    <row r="1" spans="1:12" x14ac:dyDescent="0.3">
      <c r="A1" s="53" t="s">
        <v>135</v>
      </c>
      <c r="B1" s="53" t="s">
        <v>151</v>
      </c>
      <c r="C1" s="53" t="s">
        <v>156</v>
      </c>
      <c r="D1" s="66"/>
      <c r="K1" s="53" t="s">
        <v>135</v>
      </c>
      <c r="L1" t="s">
        <v>155</v>
      </c>
    </row>
    <row r="2" spans="1:12" x14ac:dyDescent="0.3">
      <c r="A2" s="53" t="s">
        <v>130</v>
      </c>
      <c r="B2" s="52">
        <v>0.66</v>
      </c>
      <c r="C2" s="52">
        <v>0.58330000000000004</v>
      </c>
      <c r="K2" s="53" t="s">
        <v>148</v>
      </c>
      <c r="L2">
        <v>0.45</v>
      </c>
    </row>
    <row r="3" spans="1:12" x14ac:dyDescent="0.3">
      <c r="A3" s="53" t="s">
        <v>131</v>
      </c>
      <c r="B3" s="52">
        <v>0.33</v>
      </c>
      <c r="C3" s="52">
        <v>0.41660000000000003</v>
      </c>
      <c r="K3" s="53" t="s">
        <v>147</v>
      </c>
      <c r="L3">
        <v>0.28000000000000003</v>
      </c>
    </row>
    <row r="4" spans="1:12" x14ac:dyDescent="0.3">
      <c r="K4" s="66" t="s">
        <v>131</v>
      </c>
      <c r="L4">
        <v>0.27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C46F2-A20F-4176-8BEA-5E1E443A73E9}">
  <dimension ref="A2:N23"/>
  <sheetViews>
    <sheetView zoomScale="80" zoomScaleNormal="80" workbookViewId="0">
      <selection activeCell="B1" sqref="B1"/>
    </sheetView>
  </sheetViews>
  <sheetFormatPr defaultRowHeight="14.4" x14ac:dyDescent="0.3"/>
  <cols>
    <col min="1" max="1" width="16.21875" bestFit="1" customWidth="1"/>
    <col min="2" max="2" width="15.33203125" bestFit="1" customWidth="1"/>
    <col min="4" max="5" width="11.44140625" customWidth="1"/>
    <col min="6" max="6" width="23" customWidth="1"/>
    <col min="7" max="7" width="13.6640625" bestFit="1" customWidth="1"/>
    <col min="8" max="8" width="16.44140625" bestFit="1" customWidth="1"/>
    <col min="9" max="9" width="19.44140625" bestFit="1" customWidth="1"/>
    <col min="10" max="10" width="16.109375" customWidth="1"/>
  </cols>
  <sheetData>
    <row r="2" spans="1:14" x14ac:dyDescent="0.3">
      <c r="A2" s="125" t="s">
        <v>151</v>
      </c>
      <c r="B2" s="30"/>
      <c r="C2" s="30"/>
      <c r="D2" s="63" t="s">
        <v>132</v>
      </c>
      <c r="E2" s="63" t="s">
        <v>133</v>
      </c>
      <c r="F2" s="63" t="s">
        <v>142</v>
      </c>
      <c r="G2" s="63" t="s">
        <v>143</v>
      </c>
      <c r="H2" s="63" t="s">
        <v>144</v>
      </c>
      <c r="I2" s="63" t="s">
        <v>145</v>
      </c>
    </row>
    <row r="3" spans="1:14" x14ac:dyDescent="0.3">
      <c r="A3" s="125"/>
      <c r="B3" s="126" t="s">
        <v>152</v>
      </c>
      <c r="C3" s="64" t="s">
        <v>147</v>
      </c>
      <c r="D3" s="65">
        <v>0.95833333333333337</v>
      </c>
      <c r="E3" s="65">
        <v>0.29166666666666669</v>
      </c>
      <c r="F3" s="64">
        <v>8</v>
      </c>
      <c r="G3" s="64">
        <v>7</v>
      </c>
      <c r="H3" s="64"/>
      <c r="I3" s="64">
        <f>F3*G3</f>
        <v>56</v>
      </c>
    </row>
    <row r="4" spans="1:14" x14ac:dyDescent="0.3">
      <c r="A4" s="125"/>
      <c r="B4" s="126"/>
      <c r="C4" s="64" t="s">
        <v>148</v>
      </c>
      <c r="D4" s="65">
        <v>0.29166666666666669</v>
      </c>
      <c r="E4" s="65">
        <v>0.95833333333333337</v>
      </c>
      <c r="F4" s="64">
        <v>16</v>
      </c>
      <c r="G4" s="64">
        <v>7</v>
      </c>
      <c r="H4" s="64">
        <f>F4*G4</f>
        <v>112</v>
      </c>
      <c r="I4" s="64"/>
      <c r="K4" s="5" t="s">
        <v>149</v>
      </c>
      <c r="L4" s="5"/>
      <c r="M4" s="5"/>
      <c r="N4" s="5">
        <f>24*7</f>
        <v>168</v>
      </c>
    </row>
    <row r="5" spans="1:14" x14ac:dyDescent="0.3">
      <c r="A5" s="125"/>
      <c r="B5" s="59" t="s">
        <v>86</v>
      </c>
      <c r="C5" s="59"/>
      <c r="D5" s="59"/>
      <c r="E5" s="59"/>
      <c r="F5" s="59"/>
      <c r="G5" s="59"/>
      <c r="H5" s="59">
        <f>SUM(H3:H4)</f>
        <v>112</v>
      </c>
      <c r="I5" s="59">
        <f>SUM(I3:I4)</f>
        <v>56</v>
      </c>
    </row>
    <row r="6" spans="1:14" x14ac:dyDescent="0.3">
      <c r="A6" s="125"/>
      <c r="B6" s="62" t="s">
        <v>150</v>
      </c>
      <c r="C6" s="62"/>
      <c r="D6" s="62"/>
      <c r="E6" s="62"/>
      <c r="F6" s="62"/>
      <c r="G6" s="62"/>
      <c r="H6" s="62">
        <f>H5/$N$4</f>
        <v>0.66666666666666663</v>
      </c>
      <c r="I6" s="62">
        <f>I5/$N$4</f>
        <v>0.33333333333333331</v>
      </c>
    </row>
    <row r="9" spans="1:14" x14ac:dyDescent="0.3">
      <c r="A9" s="10"/>
      <c r="B9" s="10"/>
      <c r="C9" s="10"/>
      <c r="D9" s="63" t="s">
        <v>132</v>
      </c>
      <c r="E9" s="63" t="s">
        <v>133</v>
      </c>
      <c r="F9" s="63" t="s">
        <v>142</v>
      </c>
      <c r="G9" s="63" t="s">
        <v>143</v>
      </c>
      <c r="H9" s="63" t="s">
        <v>144</v>
      </c>
      <c r="I9" s="63" t="s">
        <v>145</v>
      </c>
    </row>
    <row r="10" spans="1:14" x14ac:dyDescent="0.3">
      <c r="A10" s="127" t="s">
        <v>153</v>
      </c>
      <c r="B10" s="126" t="s">
        <v>152</v>
      </c>
      <c r="C10" s="60" t="s">
        <v>11</v>
      </c>
      <c r="D10" s="61">
        <v>0.875</v>
      </c>
      <c r="E10" s="61">
        <v>0.29166666666666669</v>
      </c>
      <c r="F10" s="60">
        <v>10</v>
      </c>
      <c r="G10" s="60">
        <v>7</v>
      </c>
      <c r="H10" s="60"/>
      <c r="I10" s="60">
        <f>F10*G10</f>
        <v>70</v>
      </c>
    </row>
    <row r="11" spans="1:14" x14ac:dyDescent="0.3">
      <c r="A11" s="127"/>
      <c r="B11" s="126"/>
      <c r="C11" s="60" t="s">
        <v>10</v>
      </c>
      <c r="D11" s="61">
        <v>0.29166666666666669</v>
      </c>
      <c r="E11" s="61">
        <v>0.875</v>
      </c>
      <c r="F11" s="60">
        <v>14</v>
      </c>
      <c r="G11" s="60">
        <v>7</v>
      </c>
      <c r="H11" s="60">
        <f>F11*G11</f>
        <v>98</v>
      </c>
      <c r="I11" s="60"/>
    </row>
    <row r="12" spans="1:14" x14ac:dyDescent="0.3">
      <c r="A12" s="127"/>
      <c r="B12" s="59" t="s">
        <v>86</v>
      </c>
      <c r="C12" s="59"/>
      <c r="D12" s="59"/>
      <c r="E12" s="59"/>
      <c r="F12" s="59"/>
      <c r="G12" s="59"/>
      <c r="H12" s="59">
        <f>SUM(H10:H11)</f>
        <v>98</v>
      </c>
      <c r="I12" s="59">
        <f>SUM(I10:I11)</f>
        <v>70</v>
      </c>
    </row>
    <row r="13" spans="1:14" x14ac:dyDescent="0.3">
      <c r="A13" s="127"/>
      <c r="B13" s="62" t="s">
        <v>150</v>
      </c>
      <c r="C13" s="62"/>
      <c r="D13" s="62"/>
      <c r="E13" s="62"/>
      <c r="F13" s="62"/>
      <c r="G13" s="62"/>
      <c r="H13" s="62">
        <f>H12/$N$4</f>
        <v>0.58333333333333337</v>
      </c>
      <c r="I13" s="62">
        <f>I12/$N$4</f>
        <v>0.41666666666666669</v>
      </c>
    </row>
    <row r="16" spans="1:14" x14ac:dyDescent="0.3">
      <c r="A16" s="10"/>
      <c r="B16" s="10"/>
      <c r="C16" s="10"/>
      <c r="D16" s="63" t="s">
        <v>132</v>
      </c>
      <c r="E16" s="63" t="s">
        <v>133</v>
      </c>
      <c r="F16" s="63" t="s">
        <v>142</v>
      </c>
      <c r="G16" s="63" t="s">
        <v>143</v>
      </c>
      <c r="H16" s="63" t="s">
        <v>144</v>
      </c>
      <c r="I16" s="63" t="s">
        <v>145</v>
      </c>
      <c r="J16" s="63" t="s">
        <v>154</v>
      </c>
    </row>
    <row r="17" spans="1:10" x14ac:dyDescent="0.3">
      <c r="A17" s="121" t="s">
        <v>155</v>
      </c>
      <c r="B17" s="122" t="s">
        <v>146</v>
      </c>
      <c r="C17" s="60" t="s">
        <v>134</v>
      </c>
      <c r="D17" s="61">
        <v>0.125</v>
      </c>
      <c r="E17" s="61">
        <v>0.25</v>
      </c>
      <c r="F17" s="60">
        <v>3</v>
      </c>
      <c r="G17" s="60">
        <v>7</v>
      </c>
      <c r="H17" s="60"/>
      <c r="I17" s="60"/>
      <c r="J17" s="60">
        <f>F17*G17</f>
        <v>21</v>
      </c>
    </row>
    <row r="18" spans="1:10" x14ac:dyDescent="0.3">
      <c r="A18" s="108"/>
      <c r="B18" s="123"/>
      <c r="C18" s="60" t="s">
        <v>11</v>
      </c>
      <c r="D18" s="61">
        <v>0.25</v>
      </c>
      <c r="E18" s="61">
        <v>0.29166666666666669</v>
      </c>
      <c r="F18" s="60">
        <v>1</v>
      </c>
      <c r="G18" s="60">
        <v>7</v>
      </c>
      <c r="H18" s="60"/>
      <c r="I18" s="60">
        <f>F18*G18</f>
        <v>7</v>
      </c>
      <c r="J18" s="60"/>
    </row>
    <row r="19" spans="1:10" x14ac:dyDescent="0.3">
      <c r="A19" s="108"/>
      <c r="B19" s="123"/>
      <c r="C19" s="60" t="s">
        <v>10</v>
      </c>
      <c r="D19" s="61">
        <v>0.29166666666666669</v>
      </c>
      <c r="E19" s="61">
        <v>0.875</v>
      </c>
      <c r="F19" s="60">
        <v>14</v>
      </c>
      <c r="G19" s="60">
        <v>7</v>
      </c>
      <c r="H19" s="60">
        <f>F19*G19</f>
        <v>98</v>
      </c>
      <c r="I19" s="60"/>
      <c r="J19" s="60"/>
    </row>
    <row r="20" spans="1:10" x14ac:dyDescent="0.3">
      <c r="A20" s="108"/>
      <c r="B20" s="124"/>
      <c r="C20" s="60" t="s">
        <v>11</v>
      </c>
      <c r="D20" s="61">
        <v>0.875</v>
      </c>
      <c r="E20" s="61">
        <v>0.125</v>
      </c>
      <c r="F20" s="60">
        <v>6</v>
      </c>
      <c r="G20" s="60">
        <v>7</v>
      </c>
      <c r="H20" s="60"/>
      <c r="I20" s="60">
        <f>F20*G20</f>
        <v>42</v>
      </c>
      <c r="J20" s="60"/>
    </row>
    <row r="21" spans="1:10" x14ac:dyDescent="0.3">
      <c r="A21" s="108"/>
      <c r="B21" s="59" t="s">
        <v>86</v>
      </c>
      <c r="C21" s="59"/>
      <c r="D21" s="59"/>
      <c r="E21" s="59"/>
      <c r="F21" s="59"/>
      <c r="G21" s="59"/>
      <c r="H21" s="59">
        <f>SUM(H17:H20)</f>
        <v>98</v>
      </c>
      <c r="I21" s="59">
        <f>SUM(I17:I20)</f>
        <v>49</v>
      </c>
      <c r="J21" s="59">
        <f>SUM(J17:J20)</f>
        <v>21</v>
      </c>
    </row>
    <row r="22" spans="1:10" x14ac:dyDescent="0.3">
      <c r="A22" s="108"/>
      <c r="B22" s="62" t="s">
        <v>150</v>
      </c>
      <c r="C22" s="62"/>
      <c r="D22" s="62"/>
      <c r="E22" s="62"/>
      <c r="F22" s="62"/>
      <c r="G22" s="62"/>
      <c r="H22" s="62">
        <f>H21/$N$4</f>
        <v>0.58333333333333337</v>
      </c>
      <c r="I22" s="62">
        <f>I21/$N$4</f>
        <v>0.29166666666666669</v>
      </c>
      <c r="J22" s="62">
        <f>J21/$N$4</f>
        <v>0.125</v>
      </c>
    </row>
    <row r="23" spans="1:10" x14ac:dyDescent="0.3">
      <c r="A23" s="12"/>
      <c r="B23" s="12" t="s">
        <v>160</v>
      </c>
      <c r="C23" s="12"/>
      <c r="D23" s="12"/>
      <c r="E23" s="12"/>
      <c r="F23" s="12"/>
      <c r="G23" s="12"/>
      <c r="H23" s="12">
        <v>0.45</v>
      </c>
      <c r="I23" s="12">
        <v>0.28000000000000003</v>
      </c>
      <c r="J23" s="12">
        <v>0.27</v>
      </c>
    </row>
  </sheetData>
  <mergeCells count="6">
    <mergeCell ref="A17:A22"/>
    <mergeCell ref="B17:B20"/>
    <mergeCell ref="A2:A6"/>
    <mergeCell ref="B3:B4"/>
    <mergeCell ref="A10:A13"/>
    <mergeCell ref="B10:B11"/>
  </mergeCells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B007A-A465-470F-BE7B-C259D37806CA}">
  <dimension ref="A1:B3"/>
  <sheetViews>
    <sheetView workbookViewId="0">
      <selection activeCell="B2" sqref="B2"/>
    </sheetView>
  </sheetViews>
  <sheetFormatPr defaultRowHeight="14.4" x14ac:dyDescent="0.3"/>
  <cols>
    <col min="1" max="1" width="19.44140625" bestFit="1" customWidth="1"/>
  </cols>
  <sheetData>
    <row r="1" spans="1:2" x14ac:dyDescent="0.3">
      <c r="A1" t="s">
        <v>3</v>
      </c>
      <c r="B1" s="30" t="s">
        <v>93</v>
      </c>
    </row>
    <row r="2" spans="1:2" x14ac:dyDescent="0.3">
      <c r="B2" s="30" t="s">
        <v>4</v>
      </c>
    </row>
    <row r="3" spans="1:2" x14ac:dyDescent="0.3">
      <c r="B3" s="30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61CC4-0708-4CC4-8FF4-0620B6DD86AF}">
  <sheetPr>
    <tabColor theme="9" tint="-0.249977111117893"/>
  </sheetPr>
  <dimension ref="A1:AL146"/>
  <sheetViews>
    <sheetView tabSelected="1" zoomScale="80" zoomScaleNormal="80" workbookViewId="0">
      <pane xSplit="4" ySplit="2" topLeftCell="E3" activePane="bottomRight" state="frozen"/>
      <selection activeCell="Y32" sqref="Y32"/>
      <selection pane="topRight" activeCell="Y32" sqref="Y32"/>
      <selection pane="bottomLeft" activeCell="Y32" sqref="Y32"/>
      <selection pane="bottomRight" activeCell="AP19" sqref="AP19"/>
    </sheetView>
  </sheetViews>
  <sheetFormatPr defaultRowHeight="14.4" x14ac:dyDescent="0.3"/>
  <cols>
    <col min="1" max="1" width="4" customWidth="1"/>
    <col min="2" max="2" width="9" bestFit="1" customWidth="1"/>
    <col min="3" max="3" width="7" bestFit="1" customWidth="1"/>
    <col min="4" max="4" width="40.21875" customWidth="1"/>
    <col min="5" max="5" width="22.109375" customWidth="1"/>
    <col min="6" max="7" width="22.109375" hidden="1" customWidth="1"/>
    <col min="8" max="29" width="22.109375" customWidth="1"/>
    <col min="30" max="30" width="22.109375" hidden="1" customWidth="1"/>
    <col min="31" max="31" width="0" hidden="1" customWidth="1"/>
    <col min="32" max="37" width="25.5546875" hidden="1" customWidth="1"/>
    <col min="38" max="38" width="7.77734375" hidden="1" customWidth="1"/>
  </cols>
  <sheetData>
    <row r="1" spans="1:38" x14ac:dyDescent="0.3">
      <c r="A1" s="12"/>
      <c r="B1" s="12"/>
      <c r="C1" s="12"/>
      <c r="D1" s="67" t="s">
        <v>162</v>
      </c>
      <c r="E1" s="67" t="s">
        <v>161</v>
      </c>
      <c r="F1" s="67" t="s">
        <v>161</v>
      </c>
      <c r="G1" s="67" t="s">
        <v>161</v>
      </c>
      <c r="H1" s="67" t="s">
        <v>161</v>
      </c>
      <c r="I1" s="70" t="s">
        <v>178</v>
      </c>
      <c r="J1" s="90" t="s">
        <v>178</v>
      </c>
      <c r="K1" s="90" t="s">
        <v>178</v>
      </c>
      <c r="L1" s="90" t="s">
        <v>178</v>
      </c>
      <c r="M1" s="90" t="s">
        <v>178</v>
      </c>
      <c r="N1" s="90" t="s">
        <v>178</v>
      </c>
      <c r="O1" s="90" t="s">
        <v>178</v>
      </c>
      <c r="P1" s="90" t="s">
        <v>178</v>
      </c>
      <c r="Q1" s="90" t="s">
        <v>178</v>
      </c>
      <c r="R1" s="90" t="s">
        <v>178</v>
      </c>
      <c r="S1" s="90" t="s">
        <v>178</v>
      </c>
      <c r="T1" s="90" t="s">
        <v>178</v>
      </c>
      <c r="U1" s="90" t="s">
        <v>178</v>
      </c>
      <c r="V1" s="90" t="s">
        <v>178</v>
      </c>
      <c r="W1" s="90" t="s">
        <v>178</v>
      </c>
      <c r="X1" s="90" t="s">
        <v>178</v>
      </c>
      <c r="Y1" s="90" t="s">
        <v>178</v>
      </c>
      <c r="Z1" s="90" t="s">
        <v>178</v>
      </c>
      <c r="AA1" s="90" t="s">
        <v>178</v>
      </c>
      <c r="AB1" s="90" t="s">
        <v>178</v>
      </c>
      <c r="AC1" s="90" t="s">
        <v>178</v>
      </c>
      <c r="AD1" s="90" t="s">
        <v>178</v>
      </c>
      <c r="AE1" s="83"/>
      <c r="AF1" s="70" t="s">
        <v>225</v>
      </c>
      <c r="AG1" s="70" t="s">
        <v>225</v>
      </c>
      <c r="AH1" s="70"/>
      <c r="AI1" s="90" t="s">
        <v>244</v>
      </c>
      <c r="AJ1" s="70" t="s">
        <v>225</v>
      </c>
      <c r="AK1" s="70" t="s">
        <v>225</v>
      </c>
    </row>
    <row r="2" spans="1:38" x14ac:dyDescent="0.3">
      <c r="A2" s="4"/>
      <c r="B2" s="111" t="s">
        <v>113</v>
      </c>
      <c r="C2" s="111"/>
      <c r="D2" s="4"/>
      <c r="E2" s="50" t="s">
        <v>236</v>
      </c>
      <c r="F2" s="50" t="s">
        <v>125</v>
      </c>
      <c r="G2" s="41" t="s">
        <v>114</v>
      </c>
      <c r="H2" s="41" t="s">
        <v>137</v>
      </c>
      <c r="I2" s="59" t="s">
        <v>0</v>
      </c>
      <c r="J2" s="59" t="s">
        <v>163</v>
      </c>
      <c r="K2" s="59" t="s">
        <v>230</v>
      </c>
      <c r="L2" s="59" t="s">
        <v>164</v>
      </c>
      <c r="M2" s="59" t="s">
        <v>61</v>
      </c>
      <c r="N2" s="59" t="s">
        <v>63</v>
      </c>
      <c r="O2" s="59" t="s">
        <v>185</v>
      </c>
      <c r="P2" s="59" t="s">
        <v>64</v>
      </c>
      <c r="Q2" s="59" t="s">
        <v>1</v>
      </c>
      <c r="R2" s="59" t="s">
        <v>65</v>
      </c>
      <c r="S2" s="59" t="s">
        <v>66</v>
      </c>
      <c r="T2" s="59" t="s">
        <v>40</v>
      </c>
      <c r="U2" s="59" t="s">
        <v>67</v>
      </c>
      <c r="V2" s="59" t="s">
        <v>165</v>
      </c>
      <c r="W2" s="59" t="s">
        <v>166</v>
      </c>
      <c r="X2" s="59" t="s">
        <v>96</v>
      </c>
      <c r="Y2" s="59" t="s">
        <v>95</v>
      </c>
      <c r="Z2" s="59" t="s">
        <v>68</v>
      </c>
      <c r="AA2" s="59" t="s">
        <v>101</v>
      </c>
      <c r="AB2" s="59" t="s">
        <v>242</v>
      </c>
      <c r="AC2" s="59" t="s">
        <v>69</v>
      </c>
      <c r="AD2" s="23" t="s">
        <v>211</v>
      </c>
      <c r="AE2" s="83"/>
      <c r="AF2" s="59" t="s">
        <v>198</v>
      </c>
      <c r="AG2" s="59" t="s">
        <v>195</v>
      </c>
      <c r="AH2" s="92" t="s">
        <v>241</v>
      </c>
      <c r="AI2" s="59" t="s">
        <v>73</v>
      </c>
      <c r="AJ2" s="59" t="s">
        <v>204</v>
      </c>
      <c r="AK2" s="59" t="s">
        <v>245</v>
      </c>
      <c r="AL2" s="79"/>
    </row>
    <row r="3" spans="1:38" ht="15.6" x14ac:dyDescent="0.3">
      <c r="A3" s="107" t="s">
        <v>81</v>
      </c>
      <c r="B3" s="108" t="s">
        <v>89</v>
      </c>
      <c r="C3" s="108"/>
      <c r="D3" s="1" t="s">
        <v>91</v>
      </c>
      <c r="E3" s="30" t="str">
        <f>VLOOKUP(E2,'Plan terms'!$A:$B,2,FALSE)</f>
        <v>Open</v>
      </c>
      <c r="F3" s="30" t="str">
        <f>VLOOKUP(F2,'Plan terms'!$A:$B,2,FALSE)</f>
        <v>Fixed (24 months, prices fixed too)</v>
      </c>
      <c r="G3" s="30" t="str">
        <f>VLOOKUP(G2,'Plan terms'!$A:$B,2,FALSE)</f>
        <v>Fixed (12 months)</v>
      </c>
      <c r="H3" s="30" t="str">
        <f>VLOOKUP(H2,'Plan terms'!$A:$B,2,FALSE)</f>
        <v>Open</v>
      </c>
      <c r="I3" s="30" t="str">
        <f>VLOOKUP(I2,'Plan terms'!$A:$B,2,FALSE)</f>
        <v>Open</v>
      </c>
      <c r="J3" s="30" t="str">
        <f>VLOOKUP(J2,'Plan terms'!$A:$B,2,FALSE)</f>
        <v xml:space="preserve">Open </v>
      </c>
      <c r="K3" s="30" t="str">
        <f>VLOOKUP(K2,'Plan terms'!$A:$B,2,FALSE)</f>
        <v>Open (prices fixed for 12 months)</v>
      </c>
      <c r="L3" s="30" t="str">
        <f>VLOOKUP(L2,'Plan terms'!$A:$B,2,FALSE)</f>
        <v>Open (prices change every 30 minutes)</v>
      </c>
      <c r="M3" s="30" t="str">
        <f>VLOOKUP(M2,'Plan terms'!$A:$B,2,FALSE)</f>
        <v>Open</v>
      </c>
      <c r="N3" s="30" t="str">
        <f>VLOOKUP(N2,'Plan terms'!$A:$B,2,FALSE)</f>
        <v>Open</v>
      </c>
      <c r="O3" s="30" t="str">
        <f>VLOOKUP(O2,'Plan terms'!$A:$B,2,FALSE)</f>
        <v>Open</v>
      </c>
      <c r="P3" s="30" t="str">
        <f>VLOOKUP(P2,'Plan terms'!$A:$B,2,FALSE)</f>
        <v>Open</v>
      </c>
      <c r="Q3" s="30" t="str">
        <f>VLOOKUP(Q2,'Plan terms'!$A:$B,2,FALSE)</f>
        <v>Open</v>
      </c>
      <c r="R3" s="30" t="str">
        <f>VLOOKUP(R2,'Plan terms'!$A:$B,2,FALSE)</f>
        <v>Open</v>
      </c>
      <c r="S3" s="30" t="str">
        <f>VLOOKUP(S2,'Plan terms'!$A:$B,2,FALSE)</f>
        <v>Fixed (12 months)</v>
      </c>
      <c r="T3" s="30" t="str">
        <f>VLOOKUP(T2,'Plan terms'!$A:$B,2,FALSE)</f>
        <v>Open or Fixed</v>
      </c>
      <c r="U3" s="30" t="str">
        <f>VLOOKUP(U2,'Plan terms'!$A:$B,2,FALSE)</f>
        <v>Open</v>
      </c>
      <c r="V3" s="30" t="str">
        <f>VLOOKUP(V2,'Plan terms'!$A:$B,2,FALSE)</f>
        <v>Open</v>
      </c>
      <c r="W3" s="30" t="str">
        <f>VLOOKUP(W2,'Plan terms'!$A:$B,2,FALSE)</f>
        <v>Fixed (12 months)</v>
      </c>
      <c r="X3" s="30" t="str">
        <f>VLOOKUP(X2,'Plan terms'!$A:$B,2,FALSE)</f>
        <v>Fixed (24 months)</v>
      </c>
      <c r="Y3" s="30" t="str">
        <f>VLOOKUP(Y2,'Plan terms'!$A:$B,2,FALSE)</f>
        <v>Open</v>
      </c>
      <c r="Z3" s="30" t="str">
        <f>VLOOKUP(Z2,'Plan terms'!$A:$B,2,FALSE)</f>
        <v>Open</v>
      </c>
      <c r="AA3" s="30" t="str">
        <f>VLOOKUP(AA2,'Plan terms'!$A:$B,2,FALSE)</f>
        <v>Open</v>
      </c>
      <c r="AB3" s="30" t="str">
        <f>VLOOKUP(AB2,'Plan terms'!$A:$B,2,FALSE)</f>
        <v>Open</v>
      </c>
      <c r="AC3" s="30" t="str">
        <f>VLOOKUP(AC2,'Plan terms'!$A:$B,2,FALSE)</f>
        <v>Open</v>
      </c>
      <c r="AD3" s="30" t="str">
        <f>VLOOKUP(AD2,'Plan terms'!$A:$B,2,FALSE)</f>
        <v>Open</v>
      </c>
      <c r="AE3" s="83"/>
      <c r="AF3" s="30" t="str">
        <f>VLOOKUP(AF2,'Plan terms'!$A:$B,2,FALSE)</f>
        <v>Open</v>
      </c>
      <c r="AG3" s="30" t="str">
        <f>VLOOKUP(AG2,'Plan terms'!$A:$B,2,FALSE)</f>
        <v>Fixed (12 months)</v>
      </c>
      <c r="AH3" s="30"/>
      <c r="AI3" s="30" t="str">
        <f>VLOOKUP(AI2,'Plan terms'!$A:$B,2,FALSE)</f>
        <v>Fixed 12 months</v>
      </c>
      <c r="AJ3" s="30" t="str">
        <f>VLOOKUP(AJ2,'Plan terms'!$A:$B,2,FALSE)</f>
        <v>Open / Fixed</v>
      </c>
      <c r="AK3" s="30" t="e">
        <f>VLOOKUP(AK2,'Plan terms'!$A:$B,2,FALSE)</f>
        <v>#N/A</v>
      </c>
      <c r="AL3" s="79"/>
    </row>
    <row r="4" spans="1:38" ht="15.6" x14ac:dyDescent="0.3">
      <c r="A4" s="107"/>
      <c r="B4" s="108"/>
      <c r="C4" s="108"/>
      <c r="D4" s="1" t="s">
        <v>3</v>
      </c>
      <c r="E4" s="30" t="s">
        <v>4</v>
      </c>
      <c r="F4" s="30" t="s">
        <v>4</v>
      </c>
      <c r="G4" s="30" t="s">
        <v>4</v>
      </c>
      <c r="H4" s="30" t="s">
        <v>4</v>
      </c>
      <c r="I4" s="30" t="s">
        <v>93</v>
      </c>
      <c r="J4" s="30" t="s">
        <v>4</v>
      </c>
      <c r="K4" s="30" t="s">
        <v>4</v>
      </c>
      <c r="L4" s="30" t="s">
        <v>4</v>
      </c>
      <c r="M4" s="30" t="s">
        <v>93</v>
      </c>
      <c r="N4" s="30" t="s">
        <v>92</v>
      </c>
      <c r="O4" s="30" t="s">
        <v>92</v>
      </c>
      <c r="P4" s="30" t="s">
        <v>93</v>
      </c>
      <c r="Q4" s="30" t="s">
        <v>4</v>
      </c>
      <c r="R4" s="30" t="s">
        <v>93</v>
      </c>
      <c r="S4" s="30" t="s">
        <v>93</v>
      </c>
      <c r="T4" s="30" t="s">
        <v>93</v>
      </c>
      <c r="U4" s="30" t="s">
        <v>93</v>
      </c>
      <c r="V4" s="30" t="s">
        <v>93</v>
      </c>
      <c r="W4" s="30" t="s">
        <v>93</v>
      </c>
      <c r="X4" s="30" t="s">
        <v>93</v>
      </c>
      <c r="Y4" s="30" t="s">
        <v>93</v>
      </c>
      <c r="Z4" s="30" t="s">
        <v>93</v>
      </c>
      <c r="AA4" s="30" t="s">
        <v>92</v>
      </c>
      <c r="AB4" s="30" t="s">
        <v>92</v>
      </c>
      <c r="AC4" s="30" t="s">
        <v>93</v>
      </c>
      <c r="AD4" s="30" t="s">
        <v>93</v>
      </c>
      <c r="AE4" s="83"/>
      <c r="AF4" s="30" t="s">
        <v>93</v>
      </c>
      <c r="AG4" s="30" t="s">
        <v>93</v>
      </c>
      <c r="AH4" s="30"/>
      <c r="AI4" s="30" t="s">
        <v>93</v>
      </c>
      <c r="AJ4" s="30" t="s">
        <v>93</v>
      </c>
      <c r="AK4" s="30" t="s">
        <v>93</v>
      </c>
      <c r="AL4" s="79"/>
    </row>
    <row r="5" spans="1:38" ht="15.75" customHeight="1" x14ac:dyDescent="0.3">
      <c r="A5" s="107"/>
      <c r="B5" s="109" t="s">
        <v>179</v>
      </c>
      <c r="C5" s="109"/>
      <c r="D5" s="26" t="s">
        <v>29</v>
      </c>
      <c r="E5" s="28"/>
      <c r="F5" s="54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68">
        <v>2.4857999999999998</v>
      </c>
      <c r="V5" s="68">
        <v>2.2309999999999999</v>
      </c>
      <c r="W5" s="68">
        <v>2.76</v>
      </c>
      <c r="X5" s="28"/>
      <c r="Y5" s="28"/>
      <c r="Z5" s="28"/>
      <c r="AA5" s="28"/>
      <c r="AB5" s="28"/>
      <c r="AC5" s="68">
        <v>2.5070000000000001</v>
      </c>
      <c r="AD5" s="28"/>
      <c r="AE5" s="83"/>
      <c r="AF5" s="28"/>
      <c r="AG5" s="28"/>
      <c r="AH5" s="28"/>
      <c r="AI5" s="28"/>
      <c r="AJ5" s="28"/>
      <c r="AK5" s="28"/>
      <c r="AL5" s="79"/>
    </row>
    <row r="6" spans="1:38" ht="15.6" x14ac:dyDescent="0.3">
      <c r="A6" s="107"/>
      <c r="B6" s="109"/>
      <c r="C6" s="109"/>
      <c r="D6" s="26" t="s">
        <v>221</v>
      </c>
      <c r="E6" s="28"/>
      <c r="F6" s="54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68"/>
      <c r="V6" s="68"/>
      <c r="W6" s="68"/>
      <c r="X6" s="28"/>
      <c r="Y6" s="28"/>
      <c r="Z6" s="28"/>
      <c r="AA6" s="28"/>
      <c r="AB6" s="28"/>
      <c r="AC6" s="68"/>
      <c r="AD6" s="28"/>
      <c r="AE6" s="83"/>
      <c r="AF6" s="28"/>
      <c r="AG6" s="28"/>
      <c r="AH6" s="28"/>
      <c r="AI6" s="28"/>
      <c r="AJ6" s="28"/>
      <c r="AK6" s="28"/>
      <c r="AL6" s="79"/>
    </row>
    <row r="7" spans="1:38" ht="15.6" x14ac:dyDescent="0.3">
      <c r="A7" s="107"/>
      <c r="B7" s="109"/>
      <c r="C7" s="109"/>
      <c r="D7" s="27" t="s">
        <v>31</v>
      </c>
      <c r="E7" s="28"/>
      <c r="F7" s="55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68">
        <v>0.20799999999999999</v>
      </c>
      <c r="V7" s="68">
        <v>0.18490000000000001</v>
      </c>
      <c r="W7" s="68">
        <v>0.22170000000000001</v>
      </c>
      <c r="X7" s="28"/>
      <c r="Y7" s="28"/>
      <c r="Z7" s="28"/>
      <c r="AA7" s="28"/>
      <c r="AB7" s="28"/>
      <c r="AC7" s="68">
        <v>0.19989999999999999</v>
      </c>
      <c r="AD7" s="28"/>
      <c r="AE7" s="83"/>
      <c r="AF7" s="28"/>
      <c r="AG7" s="28"/>
      <c r="AH7" s="28"/>
      <c r="AI7" s="28"/>
      <c r="AJ7" s="28"/>
      <c r="AK7" s="28"/>
      <c r="AL7" s="79"/>
    </row>
    <row r="8" spans="1:38" ht="15.6" x14ac:dyDescent="0.3">
      <c r="A8" s="107"/>
      <c r="B8" s="23"/>
      <c r="C8" s="25" t="s">
        <v>34</v>
      </c>
      <c r="D8" s="2" t="s">
        <v>6</v>
      </c>
      <c r="E8" s="31">
        <v>2.282</v>
      </c>
      <c r="F8" s="56">
        <v>1.7437</v>
      </c>
      <c r="G8" s="31">
        <v>2.2999999999999998</v>
      </c>
      <c r="H8" s="31">
        <v>2.35</v>
      </c>
      <c r="I8" s="31">
        <v>2.06</v>
      </c>
      <c r="J8" s="31">
        <v>2.23</v>
      </c>
      <c r="K8" s="31">
        <v>2.23</v>
      </c>
      <c r="L8" s="31">
        <v>2.23</v>
      </c>
      <c r="M8" s="31">
        <v>2.21</v>
      </c>
      <c r="N8" s="31">
        <v>2.21</v>
      </c>
      <c r="O8" s="31">
        <v>1.65</v>
      </c>
      <c r="P8" s="31">
        <v>2.35</v>
      </c>
      <c r="Q8" s="31">
        <v>2.35</v>
      </c>
      <c r="R8" s="31">
        <v>1.35</v>
      </c>
      <c r="S8" s="31">
        <v>2.0499000000000001</v>
      </c>
      <c r="T8" s="31">
        <v>2.2694000000000001</v>
      </c>
      <c r="U8" s="31">
        <f>U5/U27</f>
        <v>2.1615652173913045</v>
      </c>
      <c r="V8" s="31">
        <f>V5/V27</f>
        <v>1.94</v>
      </c>
      <c r="W8" s="31">
        <v>2.21</v>
      </c>
      <c r="X8" s="31">
        <v>2.0537000000000001</v>
      </c>
      <c r="Y8" s="31">
        <v>2.0133000000000001</v>
      </c>
      <c r="Z8" s="31">
        <v>2.6387999999999998</v>
      </c>
      <c r="AA8" s="31">
        <v>2.3559999999999999</v>
      </c>
      <c r="AB8" s="31">
        <v>2.3559999999999999</v>
      </c>
      <c r="AC8" s="31">
        <f>AC5/AC27</f>
        <v>2.1800000000000002</v>
      </c>
      <c r="AD8" s="31">
        <v>2.35</v>
      </c>
      <c r="AE8" s="83"/>
      <c r="AF8" s="31">
        <v>2.1680000000000001</v>
      </c>
      <c r="AG8" s="31">
        <v>2.23</v>
      </c>
      <c r="AH8" s="31"/>
      <c r="AI8" s="31">
        <v>2.4782999999999999</v>
      </c>
      <c r="AJ8" s="31">
        <v>2.1219999999999999</v>
      </c>
      <c r="AK8" s="31">
        <v>1.98</v>
      </c>
      <c r="AL8" s="79"/>
    </row>
    <row r="9" spans="1:38" ht="15.6" x14ac:dyDescent="0.3">
      <c r="A9" s="107"/>
      <c r="B9" s="23"/>
      <c r="C9" s="110" t="s">
        <v>7</v>
      </c>
      <c r="D9" s="2" t="s">
        <v>222</v>
      </c>
      <c r="E9" s="31">
        <v>1.6000000000000001E-3</v>
      </c>
      <c r="F9" s="56"/>
      <c r="G9" s="31"/>
      <c r="H9" s="31"/>
      <c r="I9" s="31">
        <v>1.6000000000000001E-3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>
        <f>U6/U27</f>
        <v>0</v>
      </c>
      <c r="V9" s="31">
        <f>V6/V27</f>
        <v>0</v>
      </c>
      <c r="W9" s="31"/>
      <c r="X9" s="31"/>
      <c r="Y9" s="31"/>
      <c r="Z9" s="31">
        <v>1.9E-3</v>
      </c>
      <c r="AA9" s="31"/>
      <c r="AB9" s="31"/>
      <c r="AC9" s="31">
        <f>AC6/AC27</f>
        <v>0</v>
      </c>
      <c r="AD9" s="31"/>
      <c r="AE9" s="83"/>
      <c r="AF9" s="31">
        <v>1.6000000000000001E-3</v>
      </c>
      <c r="AG9" s="31"/>
      <c r="AH9" s="31"/>
      <c r="AI9" s="31"/>
      <c r="AJ9" s="31"/>
      <c r="AK9" s="31"/>
      <c r="AL9" s="79"/>
    </row>
    <row r="10" spans="1:38" ht="15.75" customHeight="1" x14ac:dyDescent="0.3">
      <c r="A10" s="107"/>
      <c r="B10" s="23"/>
      <c r="C10" s="110"/>
      <c r="D10" s="1" t="s">
        <v>9</v>
      </c>
      <c r="E10" s="31"/>
      <c r="F10" s="57"/>
      <c r="G10" s="31"/>
      <c r="H10" s="31"/>
      <c r="I10" s="31">
        <v>0.186</v>
      </c>
      <c r="J10" s="31"/>
      <c r="K10" s="31"/>
      <c r="L10" s="31"/>
      <c r="M10" s="31"/>
      <c r="N10" s="31"/>
      <c r="O10" s="31"/>
      <c r="P10" s="31">
        <v>0.15820000000000001</v>
      </c>
      <c r="Q10" s="31"/>
      <c r="R10" s="31">
        <v>0.19400000000000001</v>
      </c>
      <c r="S10" s="31">
        <v>0.1754</v>
      </c>
      <c r="T10" s="31">
        <v>0.1951</v>
      </c>
      <c r="U10" s="31">
        <f>U7/U27</f>
        <v>0.18086956521739131</v>
      </c>
      <c r="V10" s="31">
        <f>V7/V27</f>
        <v>0.1607826086956522</v>
      </c>
      <c r="W10" s="31">
        <v>0.18390000000000001</v>
      </c>
      <c r="X10" s="31">
        <v>0.20630000000000001</v>
      </c>
      <c r="Y10" s="31">
        <v>0.20280000000000001</v>
      </c>
      <c r="Z10" s="31">
        <v>0.20083999999999999</v>
      </c>
      <c r="AA10" s="31"/>
      <c r="AB10" s="31"/>
      <c r="AC10" s="31">
        <f>AC7/AC27</f>
        <v>0.17382608695652174</v>
      </c>
      <c r="AD10" s="31">
        <v>0.2059</v>
      </c>
      <c r="AE10" s="83"/>
      <c r="AF10" s="31">
        <v>0.19500000000000001</v>
      </c>
      <c r="AG10" s="31">
        <v>0.18340000000000001</v>
      </c>
      <c r="AH10" s="31"/>
      <c r="AI10" s="31">
        <v>0.2351</v>
      </c>
      <c r="AJ10" s="31">
        <v>0.2419</v>
      </c>
      <c r="AK10" s="31">
        <v>0.1648</v>
      </c>
      <c r="AL10" s="79"/>
    </row>
    <row r="11" spans="1:38" ht="15.6" x14ac:dyDescent="0.3">
      <c r="A11" s="107"/>
      <c r="B11" s="3">
        <v>0.31</v>
      </c>
      <c r="C11" s="110"/>
      <c r="D11" s="35" t="s">
        <v>12</v>
      </c>
      <c r="E11" s="19">
        <v>0.214</v>
      </c>
      <c r="F11" s="58">
        <v>0.225739</v>
      </c>
      <c r="G11" s="19">
        <v>0.23</v>
      </c>
      <c r="H11" s="19"/>
      <c r="I11" s="19"/>
      <c r="J11" s="19">
        <v>0.29870000000000002</v>
      </c>
      <c r="K11" s="19">
        <v>0.2928</v>
      </c>
      <c r="L11" s="19">
        <v>0.3145</v>
      </c>
      <c r="M11" s="19">
        <v>0.30109999999999998</v>
      </c>
      <c r="N11" s="19"/>
      <c r="O11" s="19">
        <v>0.23250000000000001</v>
      </c>
      <c r="P11" s="19"/>
      <c r="Q11" s="19">
        <v>0.218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83"/>
      <c r="AF11" s="19"/>
      <c r="AG11" s="19"/>
      <c r="AH11" s="19"/>
      <c r="AI11" s="19"/>
      <c r="AJ11" s="19"/>
      <c r="AK11" s="19"/>
      <c r="AL11" s="79"/>
    </row>
    <row r="12" spans="1:38" ht="15.6" x14ac:dyDescent="0.3">
      <c r="A12" s="107"/>
      <c r="B12" s="3">
        <v>0.69</v>
      </c>
      <c r="C12" s="110"/>
      <c r="D12" s="35" t="s">
        <v>234</v>
      </c>
      <c r="E12" s="19">
        <v>0.107</v>
      </c>
      <c r="F12" s="58">
        <v>0.111217</v>
      </c>
      <c r="G12" s="19">
        <v>0.12</v>
      </c>
      <c r="H12" s="19"/>
      <c r="I12" s="19"/>
      <c r="J12" s="19">
        <v>0.18990000000000001</v>
      </c>
      <c r="K12" s="19">
        <v>0.19450000000000001</v>
      </c>
      <c r="L12" s="19">
        <v>0.1714</v>
      </c>
      <c r="M12" s="19">
        <v>0.22589999999999999</v>
      </c>
      <c r="N12" s="19"/>
      <c r="O12" s="19">
        <v>0.1744</v>
      </c>
      <c r="P12" s="19"/>
      <c r="Q12" s="19">
        <v>0.1303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83"/>
      <c r="AF12" s="19"/>
      <c r="AG12" s="19"/>
      <c r="AH12" s="19"/>
      <c r="AI12" s="19"/>
      <c r="AJ12" s="19"/>
      <c r="AK12" s="19"/>
      <c r="AL12" s="79"/>
    </row>
    <row r="13" spans="1:38" x14ac:dyDescent="0.3">
      <c r="A13" s="107"/>
      <c r="B13" s="3">
        <f>factors!L2</f>
        <v>0.45</v>
      </c>
      <c r="C13" s="110"/>
      <c r="D13" s="36" t="s">
        <v>12</v>
      </c>
      <c r="E13" s="31"/>
      <c r="F13" s="31"/>
      <c r="G13" s="31"/>
      <c r="H13" s="31">
        <v>0.26700000000000002</v>
      </c>
      <c r="I13" s="31"/>
      <c r="J13" s="31"/>
      <c r="K13" s="31"/>
      <c r="L13" s="31"/>
      <c r="M13" s="31"/>
      <c r="N13" s="31">
        <v>0.2828</v>
      </c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>
        <v>0.25840000000000002</v>
      </c>
      <c r="AB13" s="31">
        <v>0.25840000000000002</v>
      </c>
      <c r="AC13" s="31"/>
      <c r="AD13" s="31"/>
      <c r="AE13" s="83"/>
      <c r="AF13" s="31"/>
      <c r="AG13" s="31"/>
      <c r="AH13" s="31"/>
      <c r="AI13" s="31"/>
      <c r="AJ13" s="31"/>
      <c r="AK13" s="31"/>
      <c r="AL13" s="79"/>
    </row>
    <row r="14" spans="1:38" ht="15.6" x14ac:dyDescent="0.3">
      <c r="A14" s="107"/>
      <c r="B14" s="3">
        <f>factors!L3</f>
        <v>0.28000000000000003</v>
      </c>
      <c r="C14" s="110"/>
      <c r="D14" s="37" t="s">
        <v>13</v>
      </c>
      <c r="E14" s="31"/>
      <c r="F14" s="31"/>
      <c r="G14" s="31"/>
      <c r="H14" s="31">
        <v>0.13350000000000001</v>
      </c>
      <c r="I14" s="31"/>
      <c r="J14" s="31"/>
      <c r="K14" s="31"/>
      <c r="L14" s="31"/>
      <c r="M14" s="31"/>
      <c r="N14" s="31">
        <v>0.19800000000000001</v>
      </c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>
        <v>0.19839999999999999</v>
      </c>
      <c r="AB14" s="31">
        <v>0.19839999999999999</v>
      </c>
      <c r="AC14" s="31"/>
      <c r="AD14" s="31"/>
      <c r="AE14" s="83"/>
      <c r="AF14" s="31"/>
      <c r="AG14" s="31"/>
      <c r="AH14" s="31"/>
      <c r="AI14" s="31"/>
      <c r="AJ14" s="31"/>
      <c r="AK14" s="31"/>
      <c r="AL14" s="80"/>
    </row>
    <row r="15" spans="1:38" ht="15.6" x14ac:dyDescent="0.3">
      <c r="A15" s="107"/>
      <c r="B15" s="3">
        <f>factors!L4</f>
        <v>0.27</v>
      </c>
      <c r="C15" s="110"/>
      <c r="D15" s="37" t="s">
        <v>14</v>
      </c>
      <c r="E15" s="31"/>
      <c r="F15" s="31"/>
      <c r="G15" s="31"/>
      <c r="H15" s="31">
        <v>1.0000000000000001E-5</v>
      </c>
      <c r="I15" s="31"/>
      <c r="J15" s="31"/>
      <c r="K15" s="31"/>
      <c r="L15" s="31"/>
      <c r="M15" s="31"/>
      <c r="N15" s="31">
        <v>0.1414</v>
      </c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>
        <v>0.12920000000000001</v>
      </c>
      <c r="AB15" s="31">
        <v>0.12920000000000001</v>
      </c>
      <c r="AC15" s="31"/>
      <c r="AD15" s="31"/>
      <c r="AE15" s="83"/>
      <c r="AF15" s="31"/>
      <c r="AG15" s="31"/>
      <c r="AH15" s="31"/>
      <c r="AI15" s="31"/>
      <c r="AJ15" s="31"/>
      <c r="AK15" s="31"/>
      <c r="AL15" s="79"/>
    </row>
    <row r="16" spans="1:38" x14ac:dyDescent="0.3">
      <c r="A16" s="107"/>
      <c r="B16" s="24"/>
      <c r="C16" s="104" t="s">
        <v>88</v>
      </c>
      <c r="D16" s="39" t="s">
        <v>15</v>
      </c>
      <c r="E16" s="11"/>
      <c r="F16" s="11">
        <v>200</v>
      </c>
      <c r="G16" s="11">
        <v>0</v>
      </c>
      <c r="H16" s="11">
        <v>0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>
        <v>100</v>
      </c>
      <c r="U16" s="11"/>
      <c r="V16" s="11"/>
      <c r="W16" s="11">
        <v>250</v>
      </c>
      <c r="X16" s="11">
        <v>200</v>
      </c>
      <c r="Y16" s="11">
        <v>120</v>
      </c>
      <c r="Z16" s="11"/>
      <c r="AA16" s="11"/>
      <c r="AB16" s="11"/>
      <c r="AC16" s="11">
        <v>150</v>
      </c>
      <c r="AD16" s="11"/>
      <c r="AE16" s="83"/>
      <c r="AF16" s="11"/>
      <c r="AG16" s="11"/>
      <c r="AH16" s="11"/>
      <c r="AI16" s="11">
        <v>240</v>
      </c>
      <c r="AJ16" s="11"/>
      <c r="AK16" s="11"/>
      <c r="AL16" s="79"/>
    </row>
    <row r="17" spans="1:38" x14ac:dyDescent="0.3">
      <c r="A17" s="107"/>
      <c r="B17" s="24"/>
      <c r="C17" s="104"/>
      <c r="D17" s="3" t="s">
        <v>16</v>
      </c>
      <c r="E17" s="29"/>
      <c r="F17" s="29"/>
      <c r="G17" s="29">
        <v>0.06</v>
      </c>
      <c r="H17" s="29"/>
      <c r="I17" s="29"/>
      <c r="J17" s="29"/>
      <c r="K17" s="29"/>
      <c r="L17" s="29"/>
      <c r="M17" s="29"/>
      <c r="N17" s="29"/>
      <c r="O17" s="29"/>
      <c r="P17" s="29"/>
      <c r="Q17" s="28"/>
      <c r="R17" s="28"/>
      <c r="S17" s="28"/>
      <c r="T17" s="29">
        <v>0.06</v>
      </c>
      <c r="U17" s="29"/>
      <c r="V17" s="69"/>
      <c r="W17" s="69"/>
      <c r="X17" s="29"/>
      <c r="Y17" s="29"/>
      <c r="Z17" s="29"/>
      <c r="AA17" s="10"/>
      <c r="AB17" s="10"/>
      <c r="AC17" s="29"/>
      <c r="AD17" s="29"/>
      <c r="AE17" s="83"/>
      <c r="AF17" s="29"/>
      <c r="AG17" s="69"/>
      <c r="AH17" s="69"/>
      <c r="AI17" s="29"/>
      <c r="AJ17" s="69"/>
      <c r="AK17" s="29"/>
      <c r="AL17" s="79"/>
    </row>
    <row r="18" spans="1:38" x14ac:dyDescent="0.3">
      <c r="A18" s="107"/>
      <c r="B18" s="24"/>
      <c r="C18" s="104"/>
      <c r="D18" s="3" t="s">
        <v>17</v>
      </c>
      <c r="E18" s="40">
        <f>VLOOKUP(E2,'Plan terms'!$A:$E,5,0)</f>
        <v>0</v>
      </c>
      <c r="F18" s="10" t="str">
        <f>VLOOKUP(F2,'Plan terms'!$A:$E,5,0)</f>
        <v>$200 Credit or AC cable charger</v>
      </c>
      <c r="G18" s="10" t="str">
        <f>VLOOKUP(G2,'Plan terms'!$A:$E,5,0)</f>
        <v xml:space="preserve"> 2% Direct Debit, 1%eBilling, 3% fixed term + Free Power shout. $150 exit fee applies</v>
      </c>
      <c r="H18" s="10" t="str">
        <f>VLOOKUP(H2,'Plan terms'!$A:$E,5,0)</f>
        <v>3 hours of free power everyday (3am to 6am)</v>
      </c>
      <c r="I18" s="10">
        <f>VLOOKUP(I2,'Plan terms'!$A:$E,5,0)</f>
        <v>0</v>
      </c>
      <c r="J18" s="10" t="str">
        <f>VLOOKUP(J2,'Plan terms'!$A:$E,5,0)</f>
        <v>.</v>
      </c>
      <c r="K18" s="10" t="str">
        <f>VLOOKUP(K2,'Plan terms'!$A:$E,5,0)</f>
        <v>.</v>
      </c>
      <c r="L18" s="10" t="str">
        <f>VLOOKUP(L2,'Plan terms'!$A:$E,5,0)</f>
        <v>.</v>
      </c>
      <c r="M18" s="10" t="str">
        <f>VLOOKUP(M2,'Plan terms'!$A:$E,5,0)</f>
        <v>.</v>
      </c>
      <c r="N18" s="10" t="str">
        <f>VLOOKUP(N2,'Plan terms'!$A:$E,5,0)</f>
        <v>.</v>
      </c>
      <c r="O18" s="10">
        <f>VLOOKUP(O2,'Plan terms'!$A:$E,5,0)</f>
        <v>0</v>
      </c>
      <c r="P18" s="10" t="str">
        <f>VLOOKUP(P2,'Plan terms'!$A:$E,5,0)</f>
        <v>.</v>
      </c>
      <c r="Q18" s="10" t="str">
        <f>VLOOKUP(Q2,'Plan terms'!$A:$E,5,0)</f>
        <v>.</v>
      </c>
      <c r="R18" s="10" t="str">
        <f>VLOOKUP(R2,'Plan terms'!$A:$E,5,0)</f>
        <v>.</v>
      </c>
      <c r="S18" s="10" t="str">
        <f>VLOOKUP(S2,'Plan terms'!$A:$E,5,0)</f>
        <v>.</v>
      </c>
      <c r="T18" s="10" t="str">
        <f>VLOOKUP(T2,'Plan terms'!$A:$E,5,0)</f>
        <v xml:space="preserve"> 2% Direct Debit, 1%eBilling, 3% fixed term + $100 on 12 month sign up, free Power Shout hours</v>
      </c>
      <c r="U18" s="10" t="str">
        <f>VLOOKUP(U2,'Plan terms'!$A:$E,5,0)</f>
        <v>.</v>
      </c>
      <c r="V18" s="10" t="str">
        <f>VLOOKUP(V2,'Plan terms'!$A:$E,5,0)</f>
        <v>.</v>
      </c>
      <c r="W18" s="10" t="str">
        <f>VLOOKUP(W2,'Plan terms'!$A:$E,5,0)</f>
        <v>$250 account credit, prices fixed for 1 year, $150 Termination Fee applies</v>
      </c>
      <c r="X18" s="10" t="str">
        <f>VLOOKUP(X2,'Plan terms'!$A:$E,5,0)</f>
        <v>$200 credit upon joining, prices fixed for 24 months</v>
      </c>
      <c r="Y18" s="10" t="str">
        <f>VLOOKUP(Y2,'Plan terms'!$A:$E,5,0)</f>
        <v>$10 monthly credit, variable rates during the year, open contract</v>
      </c>
      <c r="Z18" s="10" t="str">
        <f>VLOOKUP(Z2,'Plan terms'!$A:$E,5,0)</f>
        <v>.</v>
      </c>
      <c r="AA18" s="10" t="str">
        <f>VLOOKUP(AA2,'Plan terms'!$A:$E,5,0)</f>
        <v>.</v>
      </c>
      <c r="AB18" s="10" t="str">
        <f>VLOOKUP(AB2,'Plan terms'!$A:$E,5,0)</f>
        <v>.</v>
      </c>
      <c r="AC18" s="10" t="str">
        <f>VLOOKUP(AC2,'Plan terms'!$A:$E,5,0)</f>
        <v>$150 credit for new customers upon online signup</v>
      </c>
      <c r="AD18" s="10" t="str">
        <f>VLOOKUP(AD2,'Plan terms'!$A:$E,5,0)</f>
        <v>50 litres of fuel upon joining, plus 5 litres per $100 of energy used. Averaged price per liter at $2.5 for calculations</v>
      </c>
      <c r="AE18" s="83"/>
      <c r="AF18" s="10" t="str">
        <f>VLOOKUP(AF2,'Plan terms'!$A:$E,5,0)</f>
        <v xml:space="preserve">Special discounted energy and broadband prices (4G 300 GB for $65, Fast Fibre for $80)  </v>
      </c>
      <c r="AG18" s="10" t="str">
        <f>VLOOKUP(AG2,'Plan terms'!$A:$E,5,0)</f>
        <v>$50 account credit, $15 discount on broadband, Samsung product when committing to 2 year contract</v>
      </c>
      <c r="AH18" s="10"/>
      <c r="AI18" s="10" t="str">
        <f>VLOOKUP(AI2,'Plan terms'!$A:$E,5,0)</f>
        <v>$20 off Broadband per month for 12 months, $250 sign up bonus (Only for new customers taking out Unlimited broadband and Power bundle on a 12 month plan)</v>
      </c>
      <c r="AJ18" s="10" t="str">
        <f>VLOOKUP(AJ2,'Plan terms'!$A:$E,5,0)</f>
        <v>Only available when taking out selected broadband plans with 2degrees. $20 off broadband price per month.</v>
      </c>
      <c r="AK18" s="10" t="e">
        <f>VLOOKUP(AK2,'Plan terms'!$A:$E,5,0)</f>
        <v>#N/A</v>
      </c>
      <c r="AL18" s="79"/>
    </row>
    <row r="19" spans="1:38" ht="19.5" customHeight="1" x14ac:dyDescent="0.3">
      <c r="A19" s="107"/>
      <c r="B19" s="24"/>
      <c r="C19" s="104"/>
      <c r="D19" s="4" t="s">
        <v>107</v>
      </c>
      <c r="E19" s="10">
        <f>VLOOKUP(E2,'Plan terms'!$A:$E,4,FALSE)</f>
        <v>0</v>
      </c>
      <c r="F19" s="10" t="str">
        <f>VLOOKUP(F2,'Plan terms'!$A:$E,4,FALSE)</f>
        <v>EV01</v>
      </c>
      <c r="G19" s="10" t="str">
        <f>VLOOKUP(G2,'Plan terms'!$A:$E,4,FALSE)</f>
        <v>EV04</v>
      </c>
      <c r="H19" s="10" t="str">
        <f>VLOOKUP(H2,'Plan terms'!$A:$E,4,FALSE)</f>
        <v>EV05</v>
      </c>
      <c r="I19" s="10" t="str">
        <f>VLOOKUP(I2,'Plan terms'!$A:$E,4,FALSE)</f>
        <v>.</v>
      </c>
      <c r="J19" s="10" t="str">
        <f>VLOOKUP(J2,'Plan terms'!$A:$E,4,FALSE)</f>
        <v>.</v>
      </c>
      <c r="K19" s="10" t="str">
        <f>VLOOKUP(K2,'Plan terms'!$A:$E,4,FALSE)</f>
        <v>.</v>
      </c>
      <c r="L19" s="10" t="str">
        <f>VLOOKUP(L2,'Plan terms'!$A:$E,4,FALSE)</f>
        <v>.</v>
      </c>
      <c r="M19" s="10" t="str">
        <f>VLOOKUP(M2,'Plan terms'!$A:$E,4,FALSE)</f>
        <v>.</v>
      </c>
      <c r="N19" s="10" t="str">
        <f>VLOOKUP(N2,'Plan terms'!$A:$E,4,FALSE)</f>
        <v>.</v>
      </c>
      <c r="O19" s="10">
        <f>VLOOKUP(O2,'Plan terms'!$A:$E,4,FALSE)</f>
        <v>0</v>
      </c>
      <c r="P19" s="10" t="str">
        <f>VLOOKUP(P2,'Plan terms'!$A:$E,4,FALSE)</f>
        <v>.</v>
      </c>
      <c r="Q19" s="10" t="str">
        <f>VLOOKUP(Q2,'Plan terms'!$A:$E,4,FALSE)</f>
        <v>.</v>
      </c>
      <c r="R19" s="10" t="str">
        <f>VLOOKUP(R2,'Plan terms'!$A:$E,4,FALSE)</f>
        <v>.</v>
      </c>
      <c r="S19" s="10" t="str">
        <f>VLOOKUP(S2,'Plan terms'!$A:$E,4,FALSE)</f>
        <v>.</v>
      </c>
      <c r="T19" s="10" t="str">
        <f>VLOOKUP(T2,'Plan terms'!$A:$E,4,FALSE)</f>
        <v>DISC-03</v>
      </c>
      <c r="U19" s="10" t="str">
        <f>VLOOKUP(U2,'Plan terms'!$A:$E,4,FALSE)</f>
        <v>.</v>
      </c>
      <c r="V19" s="10" t="str">
        <f>VLOOKUP(V2,'Plan terms'!$A:$E,4,FALSE)</f>
        <v>.</v>
      </c>
      <c r="W19" s="10" t="str">
        <f>VLOOKUP(W2,'Plan terms'!$A:$E,4,FALSE)</f>
        <v>DISC-04</v>
      </c>
      <c r="X19" s="10" t="str">
        <f>VLOOKUP(X2,'Plan terms'!$A:$E,4,FALSE)</f>
        <v>DISC-07</v>
      </c>
      <c r="Y19" s="10" t="str">
        <f>VLOOKUP(Y2,'Plan terms'!$A:$E,4,FALSE)</f>
        <v>DISC-10</v>
      </c>
      <c r="Z19" s="10" t="str">
        <f>VLOOKUP(Z2,'Plan terms'!$A:$E,4,FALSE)</f>
        <v>.</v>
      </c>
      <c r="AA19" s="10" t="str">
        <f>VLOOKUP(AA2,'Plan terms'!$A:$E,4,FALSE)</f>
        <v>.</v>
      </c>
      <c r="AB19" s="10" t="str">
        <f>VLOOKUP(AB2,'Plan terms'!$A:$E,4,FALSE)</f>
        <v>.</v>
      </c>
      <c r="AC19" s="10" t="str">
        <f>VLOOKUP(AC2,'Plan terms'!$A:$E,4,FALSE)</f>
        <v>DISC-08</v>
      </c>
      <c r="AD19" s="10" t="str">
        <f>VLOOKUP(AD2,'Plan terms'!$A:$E,4,FALSE)</f>
        <v>DISC-09</v>
      </c>
      <c r="AE19" s="83"/>
      <c r="AF19" s="10" t="str">
        <f>VLOOKUP(AF2,'Plan terms'!$A:$E,4,FALSE)</f>
        <v>BUND-05</v>
      </c>
      <c r="AG19" s="10" t="str">
        <f>VLOOKUP(AG2,'Plan terms'!$A:$E,4,FALSE)</f>
        <v>BUND-04</v>
      </c>
      <c r="AH19" s="10"/>
      <c r="AI19" s="10" t="str">
        <f>VLOOKUP(AI2,'Plan terms'!$A:$E,4,FALSE)</f>
        <v>BUND-02</v>
      </c>
      <c r="AJ19" s="10" t="str">
        <f>VLOOKUP(AJ2,'Plan terms'!$A:$E,4,FALSE)</f>
        <v>BUND-06</v>
      </c>
      <c r="AK19" s="10" t="e">
        <f>VLOOKUP(AK2,'Plan terms'!$A:$E,4,FALSE)</f>
        <v>#N/A</v>
      </c>
      <c r="AL19" s="79"/>
    </row>
    <row r="20" spans="1:38" x14ac:dyDescent="0.3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83"/>
      <c r="AF20" s="32"/>
      <c r="AG20" s="32"/>
      <c r="AH20" s="32"/>
      <c r="AI20" s="32"/>
      <c r="AJ20" s="32"/>
      <c r="AK20" s="32"/>
      <c r="AL20" s="79"/>
    </row>
    <row r="21" spans="1:38" x14ac:dyDescent="0.3">
      <c r="A21" s="105" t="s">
        <v>82</v>
      </c>
      <c r="B21" s="13"/>
      <c r="C21" s="13"/>
      <c r="D21" s="13" t="s">
        <v>18</v>
      </c>
      <c r="E21" s="21">
        <f>E36</f>
        <v>2.6242999999999999</v>
      </c>
      <c r="F21" s="21">
        <f>F36</f>
        <v>2.005255</v>
      </c>
      <c r="G21" s="22">
        <f t="shared" ref="G21:H21" si="0">G8*G27</f>
        <v>2.6449999999999996</v>
      </c>
      <c r="H21" s="22">
        <f t="shared" si="0"/>
        <v>2.7024999999999997</v>
      </c>
      <c r="I21" s="22">
        <f t="shared" ref="I21:L21" si="1">I8*I27</f>
        <v>2.3689999999999998</v>
      </c>
      <c r="J21" s="22">
        <f t="shared" si="1"/>
        <v>2.5644999999999998</v>
      </c>
      <c r="K21" s="22">
        <f t="shared" ref="K21" si="2">K8*K27</f>
        <v>2.5644999999999998</v>
      </c>
      <c r="L21" s="22">
        <f t="shared" si="1"/>
        <v>2.5644999999999998</v>
      </c>
      <c r="M21" s="22">
        <f t="shared" ref="M21:AC21" si="3">M8*M27</f>
        <v>2.5414999999999996</v>
      </c>
      <c r="N21" s="22">
        <f t="shared" si="3"/>
        <v>2.5414999999999996</v>
      </c>
      <c r="O21" s="22">
        <f t="shared" ref="O21" si="4">O8*O27</f>
        <v>1.8974999999999997</v>
      </c>
      <c r="P21" s="22">
        <f t="shared" si="3"/>
        <v>2.7024999999999997</v>
      </c>
      <c r="Q21" s="22">
        <f t="shared" si="3"/>
        <v>2.7024999999999997</v>
      </c>
      <c r="R21" s="22">
        <f t="shared" si="3"/>
        <v>1.5525</v>
      </c>
      <c r="S21" s="22">
        <f t="shared" si="3"/>
        <v>2.3573849999999998</v>
      </c>
      <c r="T21" s="22">
        <f t="shared" si="3"/>
        <v>2.60981</v>
      </c>
      <c r="U21" s="22">
        <f t="shared" si="3"/>
        <v>2.4857999999999998</v>
      </c>
      <c r="V21" s="22">
        <f t="shared" si="3"/>
        <v>2.2309999999999999</v>
      </c>
      <c r="W21" s="22">
        <f t="shared" si="3"/>
        <v>2.5414999999999996</v>
      </c>
      <c r="X21" s="22">
        <f t="shared" si="3"/>
        <v>2.361755</v>
      </c>
      <c r="Y21" s="22">
        <f t="shared" si="3"/>
        <v>2.3152949999999999</v>
      </c>
      <c r="Z21" s="22">
        <f t="shared" si="3"/>
        <v>3.0346199999999994</v>
      </c>
      <c r="AA21" s="22">
        <f t="shared" si="3"/>
        <v>2.7093999999999996</v>
      </c>
      <c r="AB21" s="22">
        <f t="shared" si="3"/>
        <v>2.7093999999999996</v>
      </c>
      <c r="AC21" s="22">
        <f t="shared" si="3"/>
        <v>2.5070000000000001</v>
      </c>
      <c r="AD21" s="22">
        <f t="shared" ref="AD21" si="5">AD8*AD27</f>
        <v>2.7024999999999997</v>
      </c>
      <c r="AE21" s="83"/>
      <c r="AF21" s="21">
        <f>AF36</f>
        <v>2.4931999999999999</v>
      </c>
      <c r="AG21" s="21">
        <f>AG8*AG27</f>
        <v>2.5644999999999998</v>
      </c>
      <c r="AH21" s="21"/>
      <c r="AI21" s="22">
        <f>AI8*AI27</f>
        <v>2.8500449999999997</v>
      </c>
      <c r="AJ21" s="21">
        <f>AJ8*AJ27</f>
        <v>2.4402999999999997</v>
      </c>
      <c r="AK21" s="21">
        <f>AK36</f>
        <v>2.2769999999999997</v>
      </c>
      <c r="AL21" s="79"/>
    </row>
    <row r="22" spans="1:38" x14ac:dyDescent="0.3">
      <c r="A22" s="105"/>
      <c r="B22" s="13"/>
      <c r="C22" s="13"/>
      <c r="D22" s="13" t="s">
        <v>19</v>
      </c>
      <c r="E22" s="21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83"/>
      <c r="AF22" s="22"/>
      <c r="AG22" s="21"/>
      <c r="AH22" s="21"/>
      <c r="AI22" s="22"/>
      <c r="AJ22" s="21"/>
      <c r="AK22" s="22"/>
      <c r="AL22" s="79"/>
    </row>
    <row r="23" spans="1:38" x14ac:dyDescent="0.3">
      <c r="A23" s="105"/>
      <c r="B23" s="13"/>
      <c r="C23" s="13"/>
      <c r="D23" s="13" t="s">
        <v>20</v>
      </c>
      <c r="E23" s="22">
        <f t="shared" ref="E23:F23" si="6">E38</f>
        <v>2823.8482299999996</v>
      </c>
      <c r="F23" s="22">
        <f t="shared" si="6"/>
        <v>2596.3943951787801</v>
      </c>
      <c r="G23" s="22">
        <f t="shared" ref="G23:H23" si="7">G38</f>
        <v>2894.2594042000001</v>
      </c>
      <c r="H23" s="22">
        <f t="shared" si="7"/>
        <v>2636.4415063399997</v>
      </c>
      <c r="I23" s="22">
        <f t="shared" ref="I23:L23" si="8">I38</f>
        <v>2829.6449199999997</v>
      </c>
      <c r="J23" s="22">
        <f>J38</f>
        <v>3278.3668976000004</v>
      </c>
      <c r="K23" s="22">
        <f>K38</f>
        <v>3292.4546965999994</v>
      </c>
      <c r="L23" s="22">
        <f t="shared" si="8"/>
        <v>3195.9663661999998</v>
      </c>
      <c r="M23" s="22">
        <f t="shared" ref="M23:AC23" si="9">M38</f>
        <v>3537.9438303999996</v>
      </c>
      <c r="N23" s="22">
        <f t="shared" si="9"/>
        <v>3241.1678476000002</v>
      </c>
      <c r="O23" s="22">
        <f t="shared" ref="O23" si="10">O38</f>
        <v>2707.9387962000001</v>
      </c>
      <c r="P23" s="22">
        <f t="shared" si="9"/>
        <v>2643.4309399999997</v>
      </c>
      <c r="Q23" s="22">
        <f t="shared" si="9"/>
        <v>2635.9628353999997</v>
      </c>
      <c r="R23" s="22">
        <f t="shared" si="9"/>
        <v>2598.6572999999999</v>
      </c>
      <c r="S23" s="22">
        <f t="shared" si="9"/>
        <v>2697.6202049999997</v>
      </c>
      <c r="T23" s="22">
        <f t="shared" si="9"/>
        <v>2996.0970699999998</v>
      </c>
      <c r="U23" s="22">
        <f t="shared" si="9"/>
        <v>2801.7809999999999</v>
      </c>
      <c r="V23" s="22">
        <f t="shared" si="9"/>
        <v>2498.3842</v>
      </c>
      <c r="W23" s="22">
        <f t="shared" si="9"/>
        <v>2853.8528799999999</v>
      </c>
      <c r="X23" s="22">
        <f t="shared" si="9"/>
        <v>3022.868035</v>
      </c>
      <c r="Y23" s="22">
        <f t="shared" si="9"/>
        <v>2969.2504349999999</v>
      </c>
      <c r="Z23" s="22">
        <f t="shared" si="9"/>
        <v>3231.1756079999996</v>
      </c>
      <c r="AA23" s="22">
        <f t="shared" si="9"/>
        <v>3154.1157272</v>
      </c>
      <c r="AB23" s="22">
        <f t="shared" si="9"/>
        <v>3154.1157272</v>
      </c>
      <c r="AC23" s="22">
        <f t="shared" si="9"/>
        <v>2735.7442000000001</v>
      </c>
      <c r="AD23" s="22">
        <f t="shared" ref="AD23" si="11">AD38</f>
        <v>3143.0502799999995</v>
      </c>
      <c r="AE23" s="83"/>
      <c r="AF23" s="22">
        <f t="shared" ref="AF23:AJ23" si="12">AF38</f>
        <v>2969.2457199999999</v>
      </c>
      <c r="AG23" s="22">
        <f t="shared" si="12"/>
        <v>2857.0107799999996</v>
      </c>
      <c r="AH23" s="22"/>
      <c r="AI23" s="22">
        <f>AI38</f>
        <v>3502.7508449999996</v>
      </c>
      <c r="AJ23" s="22">
        <f t="shared" si="12"/>
        <v>3424.4184799999994</v>
      </c>
      <c r="AK23" s="22">
        <f>AK38</f>
        <v>2557.2531599999998</v>
      </c>
      <c r="AL23" s="79"/>
    </row>
    <row r="24" spans="1:38" x14ac:dyDescent="0.3">
      <c r="A24" s="105"/>
      <c r="B24" s="13"/>
      <c r="C24" s="13"/>
      <c r="D24" s="14" t="s">
        <v>21</v>
      </c>
      <c r="E24" s="22">
        <f>E40</f>
        <v>2823.8482299999996</v>
      </c>
      <c r="F24" s="22">
        <f>F40</f>
        <v>2396.3943951787801</v>
      </c>
      <c r="G24" s="22">
        <f t="shared" ref="G24:H24" si="13">G23-G39</f>
        <v>2720.6038399479999</v>
      </c>
      <c r="H24" s="22">
        <f t="shared" si="13"/>
        <v>2636.4415063399997</v>
      </c>
      <c r="I24" s="22">
        <f t="shared" ref="I24:L24" si="14">I23-I39</f>
        <v>2829.6449199999997</v>
      </c>
      <c r="J24" s="22">
        <f t="shared" si="14"/>
        <v>3278.3668976000004</v>
      </c>
      <c r="K24" s="22">
        <f t="shared" ref="K24" si="15">K23-K39</f>
        <v>3292.4546965999994</v>
      </c>
      <c r="L24" s="22">
        <f t="shared" si="14"/>
        <v>3195.9663661999998</v>
      </c>
      <c r="M24" s="22">
        <f t="shared" ref="M24:AC24" si="16">M23-M39</f>
        <v>3537.9438303999996</v>
      </c>
      <c r="N24" s="22">
        <f t="shared" si="16"/>
        <v>3241.1678476000002</v>
      </c>
      <c r="O24" s="22">
        <f t="shared" ref="O24" si="17">O23-O39</f>
        <v>2707.9387962000001</v>
      </c>
      <c r="P24" s="22">
        <f t="shared" si="16"/>
        <v>2643.4309399999997</v>
      </c>
      <c r="Q24" s="22">
        <f t="shared" si="16"/>
        <v>2635.9628353999997</v>
      </c>
      <c r="R24" s="22">
        <f t="shared" si="16"/>
        <v>2598.6572999999999</v>
      </c>
      <c r="S24" s="22">
        <f t="shared" si="16"/>
        <v>2697.6202049999997</v>
      </c>
      <c r="T24" s="22">
        <f t="shared" si="16"/>
        <v>2716.3312458</v>
      </c>
      <c r="U24" s="22">
        <f t="shared" si="16"/>
        <v>2801.7809999999999</v>
      </c>
      <c r="V24" s="22">
        <f t="shared" si="16"/>
        <v>2498.3842</v>
      </c>
      <c r="W24" s="22">
        <f t="shared" si="16"/>
        <v>2603.8528799999999</v>
      </c>
      <c r="X24" s="22">
        <f t="shared" si="16"/>
        <v>2822.868035</v>
      </c>
      <c r="Y24" s="22">
        <f t="shared" si="16"/>
        <v>2849.2504349999999</v>
      </c>
      <c r="Z24" s="22">
        <f t="shared" si="16"/>
        <v>3231.1756079999996</v>
      </c>
      <c r="AA24" s="22">
        <f t="shared" si="16"/>
        <v>3154.1157272</v>
      </c>
      <c r="AB24" s="22">
        <f t="shared" si="16"/>
        <v>3154.1157272</v>
      </c>
      <c r="AC24" s="22">
        <f t="shared" si="16"/>
        <v>2585.7442000000001</v>
      </c>
      <c r="AD24" s="22">
        <f t="shared" ref="AD24" si="18">AD23-AD39</f>
        <v>3143.0502799999995</v>
      </c>
      <c r="AE24" s="83"/>
      <c r="AF24" s="22">
        <f>AF40</f>
        <v>2969.2457199999999</v>
      </c>
      <c r="AG24" s="22">
        <f>AG23-AG39</f>
        <v>2857.0107799999996</v>
      </c>
      <c r="AH24" s="22"/>
      <c r="AI24" s="22">
        <f>AI23-AI39</f>
        <v>3262.7508449999996</v>
      </c>
      <c r="AJ24" s="22">
        <f>AJ23-AJ39</f>
        <v>3424.4184799999994</v>
      </c>
      <c r="AK24" s="22">
        <f>AK40</f>
        <v>2557.2531599999998</v>
      </c>
      <c r="AL24" s="79"/>
    </row>
    <row r="25" spans="1:38" x14ac:dyDescent="0.3">
      <c r="A25" s="32"/>
      <c r="B25" s="32"/>
      <c r="C25" s="32"/>
      <c r="D25" s="32"/>
      <c r="E25" s="33"/>
      <c r="F25" s="33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83"/>
      <c r="AF25" s="33"/>
      <c r="AG25" s="32"/>
      <c r="AH25" s="32"/>
      <c r="AI25" s="32"/>
      <c r="AJ25" s="32"/>
      <c r="AK25" s="33"/>
      <c r="AL25" s="79"/>
    </row>
    <row r="26" spans="1:38" x14ac:dyDescent="0.3">
      <c r="A26" s="112" t="s">
        <v>87</v>
      </c>
      <c r="B26" s="34">
        <v>9108</v>
      </c>
      <c r="C26" s="113" t="s">
        <v>32</v>
      </c>
      <c r="D26" s="13" t="s">
        <v>22</v>
      </c>
      <c r="E26" s="13">
        <f>$B$26</f>
        <v>9108</v>
      </c>
      <c r="F26" s="13">
        <f>$B$26</f>
        <v>9108</v>
      </c>
      <c r="G26" s="13">
        <f t="shared" ref="G26:AI26" si="19">$B$26</f>
        <v>9108</v>
      </c>
      <c r="H26" s="13">
        <f t="shared" si="19"/>
        <v>9108</v>
      </c>
      <c r="I26" s="13">
        <f t="shared" si="19"/>
        <v>9108</v>
      </c>
      <c r="J26" s="13">
        <f t="shared" si="19"/>
        <v>9108</v>
      </c>
      <c r="K26" s="13">
        <f t="shared" si="19"/>
        <v>9108</v>
      </c>
      <c r="L26" s="13">
        <f t="shared" si="19"/>
        <v>9108</v>
      </c>
      <c r="M26" s="13">
        <f t="shared" si="19"/>
        <v>9108</v>
      </c>
      <c r="N26" s="13">
        <f t="shared" si="19"/>
        <v>9108</v>
      </c>
      <c r="O26" s="13">
        <f t="shared" si="19"/>
        <v>9108</v>
      </c>
      <c r="P26" s="13">
        <f t="shared" si="19"/>
        <v>9108</v>
      </c>
      <c r="Q26" s="13">
        <f t="shared" si="19"/>
        <v>9108</v>
      </c>
      <c r="R26" s="13">
        <f t="shared" si="19"/>
        <v>9108</v>
      </c>
      <c r="S26" s="13">
        <f t="shared" si="19"/>
        <v>9108</v>
      </c>
      <c r="T26" s="13">
        <f t="shared" si="19"/>
        <v>9108</v>
      </c>
      <c r="U26" s="13">
        <f t="shared" si="19"/>
        <v>9108</v>
      </c>
      <c r="V26" s="13">
        <f t="shared" si="19"/>
        <v>9108</v>
      </c>
      <c r="W26" s="13">
        <f t="shared" si="19"/>
        <v>9108</v>
      </c>
      <c r="X26" s="13">
        <f t="shared" si="19"/>
        <v>9108</v>
      </c>
      <c r="Y26" s="13">
        <f t="shared" si="19"/>
        <v>9108</v>
      </c>
      <c r="Z26" s="13">
        <f t="shared" si="19"/>
        <v>9108</v>
      </c>
      <c r="AA26" s="13">
        <f t="shared" si="19"/>
        <v>9108</v>
      </c>
      <c r="AB26" s="13">
        <f t="shared" si="19"/>
        <v>9108</v>
      </c>
      <c r="AC26" s="13">
        <f t="shared" si="19"/>
        <v>9108</v>
      </c>
      <c r="AD26" s="13">
        <f t="shared" si="19"/>
        <v>9108</v>
      </c>
      <c r="AE26" s="83"/>
      <c r="AF26" s="13">
        <f>$B$26</f>
        <v>9108</v>
      </c>
      <c r="AG26" s="13">
        <f t="shared" ref="AG26:AK26" si="20">$B$26</f>
        <v>9108</v>
      </c>
      <c r="AH26" s="13"/>
      <c r="AI26" s="13">
        <f t="shared" si="19"/>
        <v>9108</v>
      </c>
      <c r="AJ26" s="13">
        <f t="shared" si="20"/>
        <v>9108</v>
      </c>
      <c r="AK26" s="13">
        <f t="shared" si="20"/>
        <v>9108</v>
      </c>
      <c r="AL26" s="79"/>
    </row>
    <row r="27" spans="1:38" x14ac:dyDescent="0.3">
      <c r="A27" s="112"/>
      <c r="B27" s="34">
        <v>1.1499999999999999</v>
      </c>
      <c r="C27" s="113"/>
      <c r="D27" s="14" t="s">
        <v>33</v>
      </c>
      <c r="E27" s="15">
        <f>$B$27</f>
        <v>1.1499999999999999</v>
      </c>
      <c r="F27" s="15">
        <f>$B$27</f>
        <v>1.1499999999999999</v>
      </c>
      <c r="G27" s="15">
        <f t="shared" ref="G27:AI27" si="21">$B$27</f>
        <v>1.1499999999999999</v>
      </c>
      <c r="H27" s="15">
        <f t="shared" si="21"/>
        <v>1.1499999999999999</v>
      </c>
      <c r="I27" s="15">
        <f t="shared" si="21"/>
        <v>1.1499999999999999</v>
      </c>
      <c r="J27" s="15">
        <f t="shared" si="21"/>
        <v>1.1499999999999999</v>
      </c>
      <c r="K27" s="15">
        <f t="shared" si="21"/>
        <v>1.1499999999999999</v>
      </c>
      <c r="L27" s="15">
        <f t="shared" si="21"/>
        <v>1.1499999999999999</v>
      </c>
      <c r="M27" s="15">
        <f t="shared" si="21"/>
        <v>1.1499999999999999</v>
      </c>
      <c r="N27" s="15">
        <f t="shared" si="21"/>
        <v>1.1499999999999999</v>
      </c>
      <c r="O27" s="15">
        <f t="shared" si="21"/>
        <v>1.1499999999999999</v>
      </c>
      <c r="P27" s="15">
        <f t="shared" si="21"/>
        <v>1.1499999999999999</v>
      </c>
      <c r="Q27" s="15">
        <f t="shared" si="21"/>
        <v>1.1499999999999999</v>
      </c>
      <c r="R27" s="15">
        <f t="shared" si="21"/>
        <v>1.1499999999999999</v>
      </c>
      <c r="S27" s="15">
        <f t="shared" si="21"/>
        <v>1.1499999999999999</v>
      </c>
      <c r="T27" s="15">
        <f t="shared" si="21"/>
        <v>1.1499999999999999</v>
      </c>
      <c r="U27" s="15">
        <f t="shared" si="21"/>
        <v>1.1499999999999999</v>
      </c>
      <c r="V27" s="15">
        <f t="shared" si="21"/>
        <v>1.1499999999999999</v>
      </c>
      <c r="W27" s="15">
        <f t="shared" si="21"/>
        <v>1.1499999999999999</v>
      </c>
      <c r="X27" s="15">
        <f t="shared" si="21"/>
        <v>1.1499999999999999</v>
      </c>
      <c r="Y27" s="15">
        <f t="shared" si="21"/>
        <v>1.1499999999999999</v>
      </c>
      <c r="Z27" s="15">
        <f t="shared" si="21"/>
        <v>1.1499999999999999</v>
      </c>
      <c r="AA27" s="15">
        <f t="shared" si="21"/>
        <v>1.1499999999999999</v>
      </c>
      <c r="AB27" s="15">
        <f t="shared" si="21"/>
        <v>1.1499999999999999</v>
      </c>
      <c r="AC27" s="15">
        <f t="shared" si="21"/>
        <v>1.1499999999999999</v>
      </c>
      <c r="AD27" s="15">
        <f t="shared" si="21"/>
        <v>1.1499999999999999</v>
      </c>
      <c r="AE27" s="83"/>
      <c r="AF27" s="15">
        <f t="shared" ref="AF27:AK27" si="22">$B$27</f>
        <v>1.1499999999999999</v>
      </c>
      <c r="AG27" s="15">
        <f t="shared" si="22"/>
        <v>1.1499999999999999</v>
      </c>
      <c r="AH27" s="15"/>
      <c r="AI27" s="15">
        <f t="shared" si="21"/>
        <v>1.1499999999999999</v>
      </c>
      <c r="AJ27" s="15">
        <f t="shared" si="22"/>
        <v>1.1499999999999999</v>
      </c>
      <c r="AK27" s="15">
        <f t="shared" si="22"/>
        <v>1.1499999999999999</v>
      </c>
      <c r="AL27" s="79"/>
    </row>
    <row r="28" spans="1:38" x14ac:dyDescent="0.3">
      <c r="A28" s="112"/>
      <c r="B28" s="10"/>
      <c r="C28" s="114" t="s">
        <v>83</v>
      </c>
      <c r="D28" s="7" t="s">
        <v>23</v>
      </c>
      <c r="E28" s="7" t="str">
        <f>E4</f>
        <v>Peak &amp; Off Peak</v>
      </c>
      <c r="F28" s="7" t="str">
        <f>F4</f>
        <v>Peak &amp; Off Peak</v>
      </c>
      <c r="G28" s="7" t="str">
        <f t="shared" ref="G28:H28" si="23">G4</f>
        <v>Peak &amp; Off Peak</v>
      </c>
      <c r="H28" s="7" t="str">
        <f t="shared" si="23"/>
        <v>Peak &amp; Off Peak</v>
      </c>
      <c r="I28" s="7" t="str">
        <f t="shared" ref="I28:L28" si="24">I4</f>
        <v>Inclusive</v>
      </c>
      <c r="J28" s="7" t="str">
        <f t="shared" si="24"/>
        <v>Peak &amp; Off Peak</v>
      </c>
      <c r="K28" s="7" t="str">
        <f t="shared" ref="K28" si="25">K4</f>
        <v>Peak &amp; Off Peak</v>
      </c>
      <c r="L28" s="7" t="str">
        <f t="shared" si="24"/>
        <v>Peak &amp; Off Peak</v>
      </c>
      <c r="M28" s="7" t="str">
        <f t="shared" ref="M28:AC28" si="26">M4</f>
        <v>Inclusive</v>
      </c>
      <c r="N28" s="7" t="str">
        <f t="shared" si="26"/>
        <v>Peak Off Peak &amp; Shoulder</v>
      </c>
      <c r="O28" s="7" t="str">
        <f t="shared" ref="O28" si="27">O4</f>
        <v>Peak Off Peak &amp; Shoulder</v>
      </c>
      <c r="P28" s="7" t="str">
        <f t="shared" si="26"/>
        <v>Inclusive</v>
      </c>
      <c r="Q28" s="7" t="str">
        <f t="shared" si="26"/>
        <v>Peak &amp; Off Peak</v>
      </c>
      <c r="R28" s="7" t="str">
        <f t="shared" si="26"/>
        <v>Inclusive</v>
      </c>
      <c r="S28" s="7" t="str">
        <f t="shared" si="26"/>
        <v>Inclusive</v>
      </c>
      <c r="T28" s="7" t="str">
        <f t="shared" si="26"/>
        <v>Inclusive</v>
      </c>
      <c r="U28" s="7" t="str">
        <f t="shared" si="26"/>
        <v>Inclusive</v>
      </c>
      <c r="V28" s="7" t="str">
        <f t="shared" si="26"/>
        <v>Inclusive</v>
      </c>
      <c r="W28" s="7" t="str">
        <f t="shared" si="26"/>
        <v>Inclusive</v>
      </c>
      <c r="X28" s="7" t="str">
        <f t="shared" si="26"/>
        <v>Inclusive</v>
      </c>
      <c r="Y28" s="7" t="str">
        <f t="shared" si="26"/>
        <v>Inclusive</v>
      </c>
      <c r="Z28" s="7" t="str">
        <f t="shared" si="26"/>
        <v>Inclusive</v>
      </c>
      <c r="AA28" s="7" t="str">
        <f t="shared" si="26"/>
        <v>Peak Off Peak &amp; Shoulder</v>
      </c>
      <c r="AB28" s="7" t="str">
        <f t="shared" si="26"/>
        <v>Peak Off Peak &amp; Shoulder</v>
      </c>
      <c r="AC28" s="7" t="str">
        <f t="shared" si="26"/>
        <v>Inclusive</v>
      </c>
      <c r="AD28" s="7" t="str">
        <f t="shared" ref="AD28" si="28">AD4</f>
        <v>Inclusive</v>
      </c>
      <c r="AE28" s="83"/>
      <c r="AF28" s="7" t="str">
        <f>AF4</f>
        <v>Inclusive</v>
      </c>
      <c r="AG28" s="7" t="str">
        <f t="shared" ref="AG28:AJ28" si="29">AG4</f>
        <v>Inclusive</v>
      </c>
      <c r="AH28" s="7"/>
      <c r="AI28" s="7" t="str">
        <f>AI4</f>
        <v>Inclusive</v>
      </c>
      <c r="AJ28" s="7" t="str">
        <f t="shared" si="29"/>
        <v>Inclusive</v>
      </c>
      <c r="AK28" s="7" t="str">
        <f>AK4</f>
        <v>Inclusive</v>
      </c>
      <c r="AL28" s="79"/>
    </row>
    <row r="29" spans="1:38" x14ac:dyDescent="0.3">
      <c r="A29" s="112"/>
      <c r="B29" s="10"/>
      <c r="C29" s="114"/>
      <c r="D29" s="7" t="s">
        <v>9</v>
      </c>
      <c r="E29" s="8">
        <f>E10</f>
        <v>0</v>
      </c>
      <c r="F29" s="8">
        <f>F10</f>
        <v>0</v>
      </c>
      <c r="G29" s="8">
        <f t="shared" ref="G29:H29" si="30">G10</f>
        <v>0</v>
      </c>
      <c r="H29" s="8">
        <f t="shared" si="30"/>
        <v>0</v>
      </c>
      <c r="I29" s="8">
        <f t="shared" ref="I29:L29" si="31">I10</f>
        <v>0.186</v>
      </c>
      <c r="J29" s="8">
        <f t="shared" si="31"/>
        <v>0</v>
      </c>
      <c r="K29" s="8">
        <f t="shared" ref="K29" si="32">K10</f>
        <v>0</v>
      </c>
      <c r="L29" s="8">
        <f t="shared" si="31"/>
        <v>0</v>
      </c>
      <c r="M29" s="8">
        <f t="shared" ref="M29:AC29" si="33">M10</f>
        <v>0</v>
      </c>
      <c r="N29" s="8">
        <f t="shared" si="33"/>
        <v>0</v>
      </c>
      <c r="O29" s="8">
        <f t="shared" ref="O29" si="34">O10</f>
        <v>0</v>
      </c>
      <c r="P29" s="8">
        <f t="shared" si="33"/>
        <v>0.15820000000000001</v>
      </c>
      <c r="Q29" s="8">
        <f t="shared" si="33"/>
        <v>0</v>
      </c>
      <c r="R29" s="8">
        <f t="shared" si="33"/>
        <v>0.19400000000000001</v>
      </c>
      <c r="S29" s="8">
        <f t="shared" si="33"/>
        <v>0.1754</v>
      </c>
      <c r="T29" s="8">
        <f t="shared" si="33"/>
        <v>0.1951</v>
      </c>
      <c r="U29" s="8">
        <f t="shared" si="33"/>
        <v>0.18086956521739131</v>
      </c>
      <c r="V29" s="8">
        <f t="shared" si="33"/>
        <v>0.1607826086956522</v>
      </c>
      <c r="W29" s="8">
        <f t="shared" si="33"/>
        <v>0.18390000000000001</v>
      </c>
      <c r="X29" s="8">
        <f t="shared" si="33"/>
        <v>0.20630000000000001</v>
      </c>
      <c r="Y29" s="8">
        <f t="shared" si="33"/>
        <v>0.20280000000000001</v>
      </c>
      <c r="Z29" s="8">
        <f t="shared" si="33"/>
        <v>0.20083999999999999</v>
      </c>
      <c r="AA29" s="8">
        <f t="shared" si="33"/>
        <v>0</v>
      </c>
      <c r="AB29" s="8">
        <f t="shared" si="33"/>
        <v>0</v>
      </c>
      <c r="AC29" s="8">
        <f t="shared" si="33"/>
        <v>0.17382608695652174</v>
      </c>
      <c r="AD29" s="8">
        <f t="shared" ref="AD29" si="35">AD10</f>
        <v>0.2059</v>
      </c>
      <c r="AE29" s="83"/>
      <c r="AF29" s="8">
        <f>AF10</f>
        <v>0.19500000000000001</v>
      </c>
      <c r="AG29" s="8">
        <f t="shared" ref="AG29:AJ29" si="36">AG10</f>
        <v>0.18340000000000001</v>
      </c>
      <c r="AH29" s="8"/>
      <c r="AI29" s="8">
        <f>AI10</f>
        <v>0.2351</v>
      </c>
      <c r="AJ29" s="8">
        <f t="shared" si="36"/>
        <v>0.2419</v>
      </c>
      <c r="AK29" s="8">
        <f>AK10</f>
        <v>0.1648</v>
      </c>
      <c r="AL29" s="79"/>
    </row>
    <row r="30" spans="1:38" ht="15.6" x14ac:dyDescent="0.3">
      <c r="A30" s="112"/>
      <c r="B30" s="10"/>
      <c r="C30" s="114"/>
      <c r="D30" s="9" t="s">
        <v>24</v>
      </c>
      <c r="E30" s="89">
        <f>E11*factors!B2+E12*factors!B3</f>
        <v>0.17655000000000001</v>
      </c>
      <c r="F30" s="89">
        <f>F11*factors!$C$2+F12*factors!$C$3</f>
        <v>0.1780065609</v>
      </c>
      <c r="G30" s="89">
        <f>G11*factors!$C$2+AKL!G12*factors!$C$3</f>
        <v>0.18415100000000004</v>
      </c>
      <c r="H30" s="89">
        <f>H11*factors!$C$2+AKL!H12*factors!$C$3</f>
        <v>0</v>
      </c>
      <c r="I30" s="8">
        <f>$B$11*I11+$B$12*I12</f>
        <v>0</v>
      </c>
      <c r="J30" s="8">
        <f>$B$11*J11+$B$12*J12</f>
        <v>0.22362800000000002</v>
      </c>
      <c r="K30" s="8">
        <f>$B$11*K11+$B$12*K12</f>
        <v>0.22497299999999998</v>
      </c>
      <c r="L30" s="8">
        <f t="shared" ref="L30:AC30" si="37">$B$11*L11+$B$12*L12</f>
        <v>0.21576099999999998</v>
      </c>
      <c r="M30" s="8">
        <f t="shared" si="37"/>
        <v>0.24921199999999999</v>
      </c>
      <c r="N30" s="8">
        <f t="shared" si="37"/>
        <v>0</v>
      </c>
      <c r="O30" s="8">
        <f t="shared" ref="O30" si="38">$B$11*O11+$B$12*O12</f>
        <v>0.192411</v>
      </c>
      <c r="P30" s="8">
        <f t="shared" si="37"/>
        <v>0</v>
      </c>
      <c r="Q30" s="8">
        <f t="shared" si="37"/>
        <v>0.15748699999999999</v>
      </c>
      <c r="R30" s="8">
        <f t="shared" si="37"/>
        <v>0</v>
      </c>
      <c r="S30" s="8">
        <f t="shared" si="37"/>
        <v>0</v>
      </c>
      <c r="T30" s="8">
        <f t="shared" si="37"/>
        <v>0</v>
      </c>
      <c r="U30" s="8">
        <f t="shared" si="37"/>
        <v>0</v>
      </c>
      <c r="V30" s="8">
        <f t="shared" si="37"/>
        <v>0</v>
      </c>
      <c r="W30" s="8">
        <f t="shared" si="37"/>
        <v>0</v>
      </c>
      <c r="X30" s="8">
        <f t="shared" si="37"/>
        <v>0</v>
      </c>
      <c r="Y30" s="8">
        <f t="shared" si="37"/>
        <v>0</v>
      </c>
      <c r="Z30" s="8">
        <f t="shared" si="37"/>
        <v>0</v>
      </c>
      <c r="AA30" s="8">
        <f t="shared" si="37"/>
        <v>0</v>
      </c>
      <c r="AB30" s="8">
        <f t="shared" si="37"/>
        <v>0</v>
      </c>
      <c r="AC30" s="8">
        <f t="shared" si="37"/>
        <v>0</v>
      </c>
      <c r="AD30" s="8">
        <f t="shared" ref="AD30" si="39">$B$11*AD11+$B$12*AD12</f>
        <v>0</v>
      </c>
      <c r="AE30" s="83"/>
      <c r="AF30" s="8">
        <f>$B$11*AF11+$B$12*AF12</f>
        <v>0</v>
      </c>
      <c r="AG30" s="8">
        <f t="shared" ref="AG30:AJ30" si="40">$B$11*AG11+$B$12*AG12</f>
        <v>0</v>
      </c>
      <c r="AH30" s="8"/>
      <c r="AI30" s="8">
        <f>$B$11*AI11+$B$12*AI12</f>
        <v>0</v>
      </c>
      <c r="AJ30" s="8">
        <f t="shared" si="40"/>
        <v>0</v>
      </c>
      <c r="AK30" s="8">
        <f>$B$11*AK11+$B$12*AK12</f>
        <v>0</v>
      </c>
      <c r="AL30" s="79"/>
    </row>
    <row r="31" spans="1:38" ht="15.6" x14ac:dyDescent="0.3">
      <c r="A31" s="112"/>
      <c r="B31" s="10"/>
      <c r="C31" s="114"/>
      <c r="D31" s="9" t="s">
        <v>25</v>
      </c>
      <c r="E31" s="8">
        <f>E13*$B$13+E14*$B$14+E15*$B$15</f>
        <v>0</v>
      </c>
      <c r="F31" s="8">
        <f>F13*$B$13+F14*$B$14+F15*$B$15</f>
        <v>0</v>
      </c>
      <c r="G31" s="8">
        <f t="shared" ref="G31" si="41">G13*$B$13+G14*$B$14+G15*$B$15</f>
        <v>0</v>
      </c>
      <c r="H31" s="8">
        <f>H13*$B$13+H14*$B$14+H15*$B$15</f>
        <v>0.1575327</v>
      </c>
      <c r="I31" s="8">
        <f t="shared" ref="I31:AC31" si="42">I13*$B$13+I14*$B$14+I15*$B$15</f>
        <v>0</v>
      </c>
      <c r="J31" s="8">
        <f t="shared" si="42"/>
        <v>0</v>
      </c>
      <c r="K31" s="8">
        <f t="shared" ref="K31" si="43">K13*$B$13+K14*$B$14+K15*$B$15</f>
        <v>0</v>
      </c>
      <c r="L31" s="8">
        <f t="shared" si="42"/>
        <v>0</v>
      </c>
      <c r="M31" s="8">
        <f t="shared" si="42"/>
        <v>0</v>
      </c>
      <c r="N31" s="8">
        <f t="shared" si="42"/>
        <v>0.22087800000000002</v>
      </c>
      <c r="O31" s="8">
        <f t="shared" ref="O31" si="44">O13*$B$13+O14*$B$14+O15*$B$15</f>
        <v>0</v>
      </c>
      <c r="P31" s="8">
        <f t="shared" si="42"/>
        <v>0</v>
      </c>
      <c r="Q31" s="8">
        <f t="shared" si="42"/>
        <v>0</v>
      </c>
      <c r="R31" s="8">
        <f t="shared" si="42"/>
        <v>0</v>
      </c>
      <c r="S31" s="8">
        <f t="shared" si="42"/>
        <v>0</v>
      </c>
      <c r="T31" s="8">
        <f t="shared" si="42"/>
        <v>0</v>
      </c>
      <c r="U31" s="8">
        <f t="shared" si="42"/>
        <v>0</v>
      </c>
      <c r="V31" s="8">
        <f t="shared" si="42"/>
        <v>0</v>
      </c>
      <c r="W31" s="8">
        <f t="shared" si="42"/>
        <v>0</v>
      </c>
      <c r="X31" s="8">
        <f t="shared" si="42"/>
        <v>0</v>
      </c>
      <c r="Y31" s="8">
        <f t="shared" si="42"/>
        <v>0</v>
      </c>
      <c r="Z31" s="8">
        <f t="shared" si="42"/>
        <v>0</v>
      </c>
      <c r="AA31" s="8">
        <f t="shared" si="42"/>
        <v>0.20671600000000001</v>
      </c>
      <c r="AB31" s="8">
        <f>AB13*$B$13+AB14*$B$14+AB15*$B$15</f>
        <v>0.20671600000000001</v>
      </c>
      <c r="AC31" s="8">
        <f t="shared" si="42"/>
        <v>0</v>
      </c>
      <c r="AD31" s="8">
        <f t="shared" ref="AD31" si="45">AD13*$B$13+AD14*$B$14+AD15*$B$15</f>
        <v>0</v>
      </c>
      <c r="AE31" s="83"/>
      <c r="AF31" s="8">
        <f>AF13*$B$13+AF14*$B$14+AF15*$B$15</f>
        <v>0</v>
      </c>
      <c r="AG31" s="8">
        <f t="shared" ref="AG31:AJ31" si="46">AG13*$B$13+AG14*$B$14+AG15*$B$15</f>
        <v>0</v>
      </c>
      <c r="AH31" s="8"/>
      <c r="AI31" s="8">
        <f>AI13*$B$13+AI14*$B$14+AI15*$B$15</f>
        <v>0</v>
      </c>
      <c r="AJ31" s="8">
        <f t="shared" si="46"/>
        <v>0</v>
      </c>
      <c r="AK31" s="8">
        <f>AK13*$B$13+AK14*$B$14+AK15*$B$15</f>
        <v>0</v>
      </c>
      <c r="AL31" s="79"/>
    </row>
    <row r="32" spans="1:38" ht="15.6" x14ac:dyDescent="0.3">
      <c r="A32" s="112"/>
      <c r="B32" s="10"/>
      <c r="C32" s="114"/>
      <c r="D32" s="9" t="s">
        <v>85</v>
      </c>
      <c r="E32" s="8">
        <f>E9</f>
        <v>1.6000000000000001E-3</v>
      </c>
      <c r="F32" s="8">
        <f>F9</f>
        <v>0</v>
      </c>
      <c r="G32" s="8">
        <f t="shared" ref="G32:H32" si="47">G9</f>
        <v>0</v>
      </c>
      <c r="H32" s="8">
        <f t="shared" si="47"/>
        <v>0</v>
      </c>
      <c r="I32" s="8">
        <f t="shared" ref="I32:L32" si="48">I9</f>
        <v>1.6000000000000001E-3</v>
      </c>
      <c r="J32" s="8">
        <f t="shared" si="48"/>
        <v>0</v>
      </c>
      <c r="K32" s="8">
        <f t="shared" ref="K32" si="49">K9</f>
        <v>0</v>
      </c>
      <c r="L32" s="8">
        <f t="shared" si="48"/>
        <v>0</v>
      </c>
      <c r="M32" s="8">
        <f t="shared" ref="M32:AC32" si="50">M9</f>
        <v>0</v>
      </c>
      <c r="N32" s="8">
        <f t="shared" si="50"/>
        <v>0</v>
      </c>
      <c r="O32" s="8">
        <f t="shared" ref="O32" si="51">O9</f>
        <v>0</v>
      </c>
      <c r="P32" s="8">
        <f t="shared" si="50"/>
        <v>0</v>
      </c>
      <c r="Q32" s="8">
        <f t="shared" si="50"/>
        <v>0</v>
      </c>
      <c r="R32" s="8">
        <f t="shared" si="50"/>
        <v>0</v>
      </c>
      <c r="S32" s="8">
        <f t="shared" si="50"/>
        <v>0</v>
      </c>
      <c r="T32" s="8">
        <f t="shared" si="50"/>
        <v>0</v>
      </c>
      <c r="U32" s="8">
        <f t="shared" si="50"/>
        <v>0</v>
      </c>
      <c r="V32" s="8">
        <f t="shared" si="50"/>
        <v>0</v>
      </c>
      <c r="W32" s="8">
        <f t="shared" si="50"/>
        <v>0</v>
      </c>
      <c r="X32" s="8">
        <f t="shared" si="50"/>
        <v>0</v>
      </c>
      <c r="Y32" s="8">
        <f t="shared" si="50"/>
        <v>0</v>
      </c>
      <c r="Z32" s="8">
        <f t="shared" si="50"/>
        <v>1.9E-3</v>
      </c>
      <c r="AA32" s="8">
        <f t="shared" si="50"/>
        <v>0</v>
      </c>
      <c r="AB32" s="8">
        <f t="shared" si="50"/>
        <v>0</v>
      </c>
      <c r="AC32" s="8">
        <f t="shared" si="50"/>
        <v>0</v>
      </c>
      <c r="AD32" s="8">
        <f t="shared" ref="AD32" si="52">AD9</f>
        <v>0</v>
      </c>
      <c r="AE32" s="83"/>
      <c r="AF32" s="8">
        <f t="shared" ref="AF32:AJ32" si="53">AF9</f>
        <v>1.6000000000000001E-3</v>
      </c>
      <c r="AG32" s="8">
        <f t="shared" si="53"/>
        <v>0</v>
      </c>
      <c r="AH32" s="8"/>
      <c r="AI32" s="8">
        <f>AI9</f>
        <v>0</v>
      </c>
      <c r="AJ32" s="8">
        <f t="shared" si="53"/>
        <v>0</v>
      </c>
      <c r="AK32" s="8">
        <f>AK9</f>
        <v>0</v>
      </c>
      <c r="AL32" s="79"/>
    </row>
    <row r="33" spans="1:38" x14ac:dyDescent="0.3">
      <c r="A33" s="112"/>
      <c r="B33" s="10"/>
      <c r="C33" s="114"/>
      <c r="D33" s="18" t="s">
        <v>80</v>
      </c>
      <c r="E33" s="19">
        <f>E9+E10+E30+E31</f>
        <v>0.17815</v>
      </c>
      <c r="F33" s="19">
        <f>F9+F10+F30+F31</f>
        <v>0.1780065609</v>
      </c>
      <c r="G33" s="19">
        <f t="shared" ref="G33:H33" si="54">G9+G10+G30+G31</f>
        <v>0.18415100000000004</v>
      </c>
      <c r="H33" s="19">
        <f t="shared" si="54"/>
        <v>0.1575327</v>
      </c>
      <c r="I33" s="19">
        <f t="shared" ref="I33:L33" si="55">I9+I10+I30+I31</f>
        <v>0.18759999999999999</v>
      </c>
      <c r="J33" s="19">
        <f t="shared" si="55"/>
        <v>0.22362800000000002</v>
      </c>
      <c r="K33" s="19">
        <f t="shared" ref="K33" si="56">K9+K10+K30+K31</f>
        <v>0.22497299999999998</v>
      </c>
      <c r="L33" s="19">
        <f t="shared" si="55"/>
        <v>0.21576099999999998</v>
      </c>
      <c r="M33" s="19">
        <f t="shared" ref="M33:AC33" si="57">M9+M10+M30+M31</f>
        <v>0.24921199999999999</v>
      </c>
      <c r="N33" s="19">
        <f t="shared" si="57"/>
        <v>0.22087800000000002</v>
      </c>
      <c r="O33" s="19">
        <f t="shared" ref="O33" si="58">O9+O10+O30+O31</f>
        <v>0.192411</v>
      </c>
      <c r="P33" s="19">
        <f t="shared" si="57"/>
        <v>0.15820000000000001</v>
      </c>
      <c r="Q33" s="19">
        <f t="shared" si="57"/>
        <v>0.15748699999999999</v>
      </c>
      <c r="R33" s="19">
        <f t="shared" si="57"/>
        <v>0.19400000000000001</v>
      </c>
      <c r="S33" s="19">
        <f t="shared" si="57"/>
        <v>0.1754</v>
      </c>
      <c r="T33" s="19">
        <f t="shared" si="57"/>
        <v>0.1951</v>
      </c>
      <c r="U33" s="19">
        <f t="shared" si="57"/>
        <v>0.18086956521739131</v>
      </c>
      <c r="V33" s="19">
        <f t="shared" si="57"/>
        <v>0.1607826086956522</v>
      </c>
      <c r="W33" s="19">
        <f t="shared" si="57"/>
        <v>0.18390000000000001</v>
      </c>
      <c r="X33" s="19">
        <f t="shared" si="57"/>
        <v>0.20630000000000001</v>
      </c>
      <c r="Y33" s="19">
        <f t="shared" si="57"/>
        <v>0.20280000000000001</v>
      </c>
      <c r="Z33" s="19">
        <f t="shared" si="57"/>
        <v>0.20274</v>
      </c>
      <c r="AA33" s="19">
        <f t="shared" si="57"/>
        <v>0.20671600000000001</v>
      </c>
      <c r="AB33" s="19">
        <f t="shared" si="57"/>
        <v>0.20671600000000001</v>
      </c>
      <c r="AC33" s="19">
        <f t="shared" si="57"/>
        <v>0.17382608695652174</v>
      </c>
      <c r="AD33" s="19">
        <f t="shared" ref="AD33" si="59">AD9+AD10+AD30+AD31</f>
        <v>0.2059</v>
      </c>
      <c r="AE33" s="83"/>
      <c r="AF33" s="19">
        <f>AF9+AF10+AF30+AF31</f>
        <v>0.1966</v>
      </c>
      <c r="AG33" s="19">
        <f t="shared" ref="AG33:AJ33" si="60">AG9+AG10+AG30+AG31</f>
        <v>0.18340000000000001</v>
      </c>
      <c r="AH33" s="19"/>
      <c r="AI33" s="19">
        <f>AI9+AI10+AI30+AI31</f>
        <v>0.2351</v>
      </c>
      <c r="AJ33" s="19">
        <f t="shared" si="60"/>
        <v>0.2419</v>
      </c>
      <c r="AK33" s="19">
        <f>AK9+AK10+AK30+AK31</f>
        <v>0.1648</v>
      </c>
      <c r="AL33" s="79"/>
    </row>
    <row r="34" spans="1:38" x14ac:dyDescent="0.3">
      <c r="A34" s="112"/>
      <c r="B34" s="10"/>
      <c r="C34" s="114"/>
      <c r="D34" s="18" t="s">
        <v>26</v>
      </c>
      <c r="E34" s="19">
        <f>E33*E27</f>
        <v>0.20487249999999999</v>
      </c>
      <c r="F34" s="19">
        <f>F33*F27</f>
        <v>0.20470754503499999</v>
      </c>
      <c r="G34" s="19">
        <f t="shared" ref="G34:H34" si="61">G33*G27</f>
        <v>0.21177365000000004</v>
      </c>
      <c r="H34" s="19">
        <f t="shared" si="61"/>
        <v>0.18116260499999998</v>
      </c>
      <c r="I34" s="19">
        <f t="shared" ref="I34:L34" si="62">I33*I27</f>
        <v>0.21573999999999996</v>
      </c>
      <c r="J34" s="19">
        <f t="shared" si="62"/>
        <v>0.25717220000000002</v>
      </c>
      <c r="K34" s="19">
        <f t="shared" ref="K34" si="63">K33*K27</f>
        <v>0.25871894999999995</v>
      </c>
      <c r="L34" s="19">
        <f t="shared" si="62"/>
        <v>0.24812514999999996</v>
      </c>
      <c r="M34" s="19">
        <f t="shared" ref="M34:AC34" si="64">M33*M27</f>
        <v>0.28659379999999995</v>
      </c>
      <c r="N34" s="19">
        <f t="shared" si="64"/>
        <v>0.2540097</v>
      </c>
      <c r="O34" s="19">
        <f t="shared" ref="O34" si="65">O33*O27</f>
        <v>0.22127264999999999</v>
      </c>
      <c r="P34" s="19">
        <f t="shared" si="64"/>
        <v>0.18192999999999998</v>
      </c>
      <c r="Q34" s="19">
        <f t="shared" si="64"/>
        <v>0.18111004999999997</v>
      </c>
      <c r="R34" s="19">
        <f t="shared" si="64"/>
        <v>0.22309999999999999</v>
      </c>
      <c r="S34" s="19">
        <f t="shared" si="64"/>
        <v>0.20170999999999997</v>
      </c>
      <c r="T34" s="19">
        <f t="shared" si="64"/>
        <v>0.22436499999999998</v>
      </c>
      <c r="U34" s="19">
        <f t="shared" si="64"/>
        <v>0.20799999999999999</v>
      </c>
      <c r="V34" s="19">
        <f t="shared" si="64"/>
        <v>0.18490000000000001</v>
      </c>
      <c r="W34" s="19">
        <f t="shared" si="64"/>
        <v>0.21148500000000001</v>
      </c>
      <c r="X34" s="19">
        <f t="shared" si="64"/>
        <v>0.23724499999999998</v>
      </c>
      <c r="Y34" s="19">
        <f t="shared" si="64"/>
        <v>0.23321999999999998</v>
      </c>
      <c r="Z34" s="19">
        <f t="shared" si="64"/>
        <v>0.233151</v>
      </c>
      <c r="AA34" s="19">
        <f t="shared" si="64"/>
        <v>0.2377234</v>
      </c>
      <c r="AB34" s="19">
        <f t="shared" si="64"/>
        <v>0.2377234</v>
      </c>
      <c r="AC34" s="19">
        <f t="shared" si="64"/>
        <v>0.19989999999999999</v>
      </c>
      <c r="AD34" s="19">
        <f t="shared" ref="AD34" si="66">AD33*AD27</f>
        <v>0.23678499999999997</v>
      </c>
      <c r="AE34" s="83"/>
      <c r="AF34" s="19">
        <f>AF33*AF27</f>
        <v>0.22608999999999999</v>
      </c>
      <c r="AG34" s="19">
        <f t="shared" ref="AG34:AJ34" si="67">AG33*AG27</f>
        <v>0.21090999999999999</v>
      </c>
      <c r="AH34" s="19"/>
      <c r="AI34" s="19">
        <f>AI33*AI27</f>
        <v>0.27036499999999997</v>
      </c>
      <c r="AJ34" s="19">
        <f t="shared" si="67"/>
        <v>0.27818499999999996</v>
      </c>
      <c r="AK34" s="19">
        <f>AK33*AK27</f>
        <v>0.18951999999999999</v>
      </c>
      <c r="AL34" s="79"/>
    </row>
    <row r="35" spans="1:38" x14ac:dyDescent="0.3">
      <c r="A35" s="112"/>
      <c r="B35" s="10"/>
      <c r="C35" s="114"/>
      <c r="D35" s="16" t="s">
        <v>27</v>
      </c>
      <c r="E35" s="17">
        <f>E34*E26</f>
        <v>1865.9787299999998</v>
      </c>
      <c r="F35" s="17">
        <f>F34*F26</f>
        <v>1864.47632017878</v>
      </c>
      <c r="G35" s="17">
        <f t="shared" ref="G35:H35" si="68">G34*G26</f>
        <v>1928.8344042000003</v>
      </c>
      <c r="H35" s="17">
        <f t="shared" si="68"/>
        <v>1650.0290063399998</v>
      </c>
      <c r="I35" s="17">
        <f t="shared" ref="I35:L35" si="69">I34*I26</f>
        <v>1964.9599199999996</v>
      </c>
      <c r="J35" s="17">
        <f t="shared" si="69"/>
        <v>2342.3243976000003</v>
      </c>
      <c r="K35" s="17">
        <f t="shared" ref="K35" si="70">K34*K26</f>
        <v>2356.4121965999993</v>
      </c>
      <c r="L35" s="17">
        <f t="shared" si="69"/>
        <v>2259.9238661999998</v>
      </c>
      <c r="M35" s="17">
        <f t="shared" ref="M35:AC35" si="71">M34*M26</f>
        <v>2610.2963303999995</v>
      </c>
      <c r="N35" s="17">
        <f t="shared" si="71"/>
        <v>2313.5203476000002</v>
      </c>
      <c r="O35" s="17">
        <f t="shared" ref="O35" si="72">O34*O26</f>
        <v>2015.3512962</v>
      </c>
      <c r="P35" s="17">
        <f t="shared" si="71"/>
        <v>1657.0184399999998</v>
      </c>
      <c r="Q35" s="17">
        <f t="shared" si="71"/>
        <v>1649.5503353999998</v>
      </c>
      <c r="R35" s="17">
        <f t="shared" si="71"/>
        <v>2031.9947999999999</v>
      </c>
      <c r="S35" s="17">
        <f t="shared" si="71"/>
        <v>1837.1746799999999</v>
      </c>
      <c r="T35" s="17">
        <f t="shared" si="71"/>
        <v>2043.5164199999999</v>
      </c>
      <c r="U35" s="17">
        <f t="shared" si="71"/>
        <v>1894.4639999999999</v>
      </c>
      <c r="V35" s="17">
        <f t="shared" si="71"/>
        <v>1684.0692000000001</v>
      </c>
      <c r="W35" s="17">
        <f t="shared" si="71"/>
        <v>1926.2053800000001</v>
      </c>
      <c r="X35" s="17">
        <f t="shared" si="71"/>
        <v>2160.82746</v>
      </c>
      <c r="Y35" s="17">
        <f t="shared" si="71"/>
        <v>2124.1677599999998</v>
      </c>
      <c r="Z35" s="17">
        <f t="shared" si="71"/>
        <v>2123.5393079999999</v>
      </c>
      <c r="AA35" s="17">
        <f t="shared" si="71"/>
        <v>2165.1847272</v>
      </c>
      <c r="AB35" s="17">
        <f t="shared" si="71"/>
        <v>2165.1847272</v>
      </c>
      <c r="AC35" s="17">
        <f t="shared" si="71"/>
        <v>1820.6892</v>
      </c>
      <c r="AD35" s="17">
        <f t="shared" ref="AD35" si="73">AD34*AD26</f>
        <v>2156.6377799999996</v>
      </c>
      <c r="AE35" s="83"/>
      <c r="AF35" s="17">
        <f>AF34*AF26</f>
        <v>2059.2277199999999</v>
      </c>
      <c r="AG35" s="17">
        <f t="shared" ref="AG35:AJ35" si="74">AG34*AG26</f>
        <v>1920.9682799999998</v>
      </c>
      <c r="AH35" s="17"/>
      <c r="AI35" s="17">
        <f>AI34*AI26</f>
        <v>2462.4844199999998</v>
      </c>
      <c r="AJ35" s="17">
        <f t="shared" si="74"/>
        <v>2533.7089799999994</v>
      </c>
      <c r="AK35" s="17">
        <f>AK34*AK26</f>
        <v>1726.14816</v>
      </c>
      <c r="AL35" s="79"/>
    </row>
    <row r="36" spans="1:38" x14ac:dyDescent="0.3">
      <c r="A36" s="112"/>
      <c r="B36" s="10"/>
      <c r="C36" s="115" t="s">
        <v>34</v>
      </c>
      <c r="D36" s="5" t="s">
        <v>76</v>
      </c>
      <c r="E36" s="6">
        <f>E8*E27</f>
        <v>2.6242999999999999</v>
      </c>
      <c r="F36" s="6">
        <f>F8*F27</f>
        <v>2.005255</v>
      </c>
      <c r="G36" s="6">
        <f t="shared" ref="G36:H36" si="75">G8*G27</f>
        <v>2.6449999999999996</v>
      </c>
      <c r="H36" s="6">
        <f t="shared" si="75"/>
        <v>2.7024999999999997</v>
      </c>
      <c r="I36" s="6">
        <f t="shared" ref="I36:L36" si="76">I8*I27</f>
        <v>2.3689999999999998</v>
      </c>
      <c r="J36" s="6">
        <f t="shared" si="76"/>
        <v>2.5644999999999998</v>
      </c>
      <c r="K36" s="6">
        <f t="shared" ref="K36" si="77">K8*K27</f>
        <v>2.5644999999999998</v>
      </c>
      <c r="L36" s="6">
        <f t="shared" si="76"/>
        <v>2.5644999999999998</v>
      </c>
      <c r="M36" s="6">
        <f t="shared" ref="M36:AC36" si="78">M8*M27</f>
        <v>2.5414999999999996</v>
      </c>
      <c r="N36" s="6">
        <f t="shared" si="78"/>
        <v>2.5414999999999996</v>
      </c>
      <c r="O36" s="6">
        <f t="shared" ref="O36" si="79">O8*O27</f>
        <v>1.8974999999999997</v>
      </c>
      <c r="P36" s="6">
        <f t="shared" si="78"/>
        <v>2.7024999999999997</v>
      </c>
      <c r="Q36" s="6">
        <f t="shared" si="78"/>
        <v>2.7024999999999997</v>
      </c>
      <c r="R36" s="6">
        <f t="shared" si="78"/>
        <v>1.5525</v>
      </c>
      <c r="S36" s="6">
        <f t="shared" si="78"/>
        <v>2.3573849999999998</v>
      </c>
      <c r="T36" s="6">
        <f t="shared" si="78"/>
        <v>2.60981</v>
      </c>
      <c r="U36" s="6">
        <f t="shared" si="78"/>
        <v>2.4857999999999998</v>
      </c>
      <c r="V36" s="6">
        <f t="shared" si="78"/>
        <v>2.2309999999999999</v>
      </c>
      <c r="W36" s="6">
        <f t="shared" si="78"/>
        <v>2.5414999999999996</v>
      </c>
      <c r="X36" s="6">
        <f t="shared" si="78"/>
        <v>2.361755</v>
      </c>
      <c r="Y36" s="6">
        <f t="shared" si="78"/>
        <v>2.3152949999999999</v>
      </c>
      <c r="Z36" s="6">
        <f t="shared" si="78"/>
        <v>3.0346199999999994</v>
      </c>
      <c r="AA36" s="6">
        <f t="shared" si="78"/>
        <v>2.7093999999999996</v>
      </c>
      <c r="AB36" s="6">
        <f t="shared" si="78"/>
        <v>2.7093999999999996</v>
      </c>
      <c r="AC36" s="6">
        <f t="shared" si="78"/>
        <v>2.5070000000000001</v>
      </c>
      <c r="AD36" s="6">
        <f t="shared" ref="AD36" si="80">AD8*AD27</f>
        <v>2.7024999999999997</v>
      </c>
      <c r="AE36" s="83"/>
      <c r="AF36" s="6">
        <f>AF8*AF27</f>
        <v>2.4931999999999999</v>
      </c>
      <c r="AG36" s="6">
        <f t="shared" ref="AG36:AJ36" si="81">AG8*AG27</f>
        <v>2.5644999999999998</v>
      </c>
      <c r="AH36" s="6"/>
      <c r="AI36" s="6">
        <f>AI8*AI27</f>
        <v>2.8500449999999997</v>
      </c>
      <c r="AJ36" s="6">
        <f t="shared" si="81"/>
        <v>2.4402999999999997</v>
      </c>
      <c r="AK36" s="6">
        <f>AK8*AK27</f>
        <v>2.2769999999999997</v>
      </c>
      <c r="AL36" s="79"/>
    </row>
    <row r="37" spans="1:38" x14ac:dyDescent="0.3">
      <c r="A37" s="112"/>
      <c r="B37" s="10"/>
      <c r="C37" s="115"/>
      <c r="D37" s="16" t="s">
        <v>77</v>
      </c>
      <c r="E37" s="17">
        <f>E36*365</f>
        <v>957.8694999999999</v>
      </c>
      <c r="F37" s="17">
        <f>F36*365</f>
        <v>731.91807500000004</v>
      </c>
      <c r="G37" s="17">
        <f t="shared" ref="G37:H37" si="82">G36*365</f>
        <v>965.42499999999984</v>
      </c>
      <c r="H37" s="17">
        <f t="shared" si="82"/>
        <v>986.41249999999991</v>
      </c>
      <c r="I37" s="17">
        <f t="shared" ref="I37:L37" si="83">I36*365</f>
        <v>864.68499999999995</v>
      </c>
      <c r="J37" s="17">
        <f t="shared" si="83"/>
        <v>936.0424999999999</v>
      </c>
      <c r="K37" s="17">
        <f t="shared" ref="K37" si="84">K36*365</f>
        <v>936.0424999999999</v>
      </c>
      <c r="L37" s="17">
        <f t="shared" si="83"/>
        <v>936.0424999999999</v>
      </c>
      <c r="M37" s="17">
        <f t="shared" ref="M37:AC37" si="85">M36*365</f>
        <v>927.64749999999992</v>
      </c>
      <c r="N37" s="17">
        <f t="shared" si="85"/>
        <v>927.64749999999992</v>
      </c>
      <c r="O37" s="17">
        <f t="shared" ref="O37" si="86">O36*365</f>
        <v>692.58749999999986</v>
      </c>
      <c r="P37" s="17">
        <f t="shared" si="85"/>
        <v>986.41249999999991</v>
      </c>
      <c r="Q37" s="17">
        <f t="shared" si="85"/>
        <v>986.41249999999991</v>
      </c>
      <c r="R37" s="17">
        <f t="shared" si="85"/>
        <v>566.66250000000002</v>
      </c>
      <c r="S37" s="17">
        <f t="shared" si="85"/>
        <v>860.44552499999998</v>
      </c>
      <c r="T37" s="17">
        <f t="shared" si="85"/>
        <v>952.58064999999999</v>
      </c>
      <c r="U37" s="17">
        <f t="shared" si="85"/>
        <v>907.31699999999989</v>
      </c>
      <c r="V37" s="17">
        <f t="shared" si="85"/>
        <v>814.31499999999994</v>
      </c>
      <c r="W37" s="17">
        <f t="shared" si="85"/>
        <v>927.64749999999992</v>
      </c>
      <c r="X37" s="17">
        <f t="shared" si="85"/>
        <v>862.04057499999999</v>
      </c>
      <c r="Y37" s="17">
        <f t="shared" si="85"/>
        <v>845.08267499999999</v>
      </c>
      <c r="Z37" s="17">
        <f t="shared" si="85"/>
        <v>1107.6362999999999</v>
      </c>
      <c r="AA37" s="17">
        <f t="shared" si="85"/>
        <v>988.93099999999981</v>
      </c>
      <c r="AB37" s="17">
        <f t="shared" si="85"/>
        <v>988.93099999999981</v>
      </c>
      <c r="AC37" s="17">
        <f t="shared" si="85"/>
        <v>915.05500000000006</v>
      </c>
      <c r="AD37" s="17">
        <f t="shared" ref="AD37" si="87">AD36*365</f>
        <v>986.41249999999991</v>
      </c>
      <c r="AE37" s="83"/>
      <c r="AF37" s="17">
        <f>AF36*365</f>
        <v>910.01799999999992</v>
      </c>
      <c r="AG37" s="17">
        <f t="shared" ref="AG37:AJ37" si="88">AG36*365</f>
        <v>936.0424999999999</v>
      </c>
      <c r="AH37" s="17"/>
      <c r="AI37" s="17">
        <f>AI36*365</f>
        <v>1040.2664249999998</v>
      </c>
      <c r="AJ37" s="17">
        <f t="shared" si="88"/>
        <v>890.70949999999993</v>
      </c>
      <c r="AK37" s="17">
        <f>AK36*365</f>
        <v>831.1049999999999</v>
      </c>
      <c r="AL37" s="79"/>
    </row>
    <row r="38" spans="1:38" x14ac:dyDescent="0.3">
      <c r="A38" s="112"/>
      <c r="B38" s="10"/>
      <c r="C38" s="116" t="s">
        <v>86</v>
      </c>
      <c r="D38" s="18" t="s">
        <v>78</v>
      </c>
      <c r="E38" s="20">
        <f>E35+E37</f>
        <v>2823.8482299999996</v>
      </c>
      <c r="F38" s="20">
        <f>F35+F37</f>
        <v>2596.3943951787801</v>
      </c>
      <c r="G38" s="20">
        <f t="shared" ref="G38:H38" si="89">G35+G37</f>
        <v>2894.2594042000001</v>
      </c>
      <c r="H38" s="20">
        <f t="shared" si="89"/>
        <v>2636.4415063399997</v>
      </c>
      <c r="I38" s="20">
        <f t="shared" ref="I38:L38" si="90">I35+I37</f>
        <v>2829.6449199999997</v>
      </c>
      <c r="J38" s="20">
        <f>J35+J37</f>
        <v>3278.3668976000004</v>
      </c>
      <c r="K38" s="20">
        <f>K35+K37</f>
        <v>3292.4546965999994</v>
      </c>
      <c r="L38" s="20">
        <f t="shared" si="90"/>
        <v>3195.9663661999998</v>
      </c>
      <c r="M38" s="20">
        <f t="shared" ref="M38:AC38" si="91">M35+M37</f>
        <v>3537.9438303999996</v>
      </c>
      <c r="N38" s="20">
        <f t="shared" si="91"/>
        <v>3241.1678476000002</v>
      </c>
      <c r="O38" s="20">
        <f t="shared" ref="O38" si="92">O35+O37</f>
        <v>2707.9387962000001</v>
      </c>
      <c r="P38" s="20">
        <f t="shared" si="91"/>
        <v>2643.4309399999997</v>
      </c>
      <c r="Q38" s="20">
        <f t="shared" si="91"/>
        <v>2635.9628353999997</v>
      </c>
      <c r="R38" s="20">
        <f t="shared" si="91"/>
        <v>2598.6572999999999</v>
      </c>
      <c r="S38" s="20">
        <f t="shared" si="91"/>
        <v>2697.6202049999997</v>
      </c>
      <c r="T38" s="20">
        <f t="shared" si="91"/>
        <v>2996.0970699999998</v>
      </c>
      <c r="U38" s="20">
        <f t="shared" si="91"/>
        <v>2801.7809999999999</v>
      </c>
      <c r="V38" s="20">
        <f t="shared" si="91"/>
        <v>2498.3842</v>
      </c>
      <c r="W38" s="20">
        <f t="shared" si="91"/>
        <v>2853.8528799999999</v>
      </c>
      <c r="X38" s="20">
        <f t="shared" si="91"/>
        <v>3022.868035</v>
      </c>
      <c r="Y38" s="20">
        <f t="shared" si="91"/>
        <v>2969.2504349999999</v>
      </c>
      <c r="Z38" s="20">
        <f t="shared" si="91"/>
        <v>3231.1756079999996</v>
      </c>
      <c r="AA38" s="20">
        <f t="shared" si="91"/>
        <v>3154.1157272</v>
      </c>
      <c r="AB38" s="20">
        <f t="shared" si="91"/>
        <v>3154.1157272</v>
      </c>
      <c r="AC38" s="20">
        <f t="shared" si="91"/>
        <v>2735.7442000000001</v>
      </c>
      <c r="AD38" s="20">
        <f t="shared" ref="AD38" si="93">AD35+AD37</f>
        <v>3143.0502799999995</v>
      </c>
      <c r="AE38" s="83"/>
      <c r="AF38" s="20">
        <f>AF35+AF37</f>
        <v>2969.2457199999999</v>
      </c>
      <c r="AG38" s="20">
        <f t="shared" ref="AG38:AJ38" si="94">AG35+AG37</f>
        <v>2857.0107799999996</v>
      </c>
      <c r="AH38" s="20"/>
      <c r="AI38" s="20">
        <f>AI35+AI37</f>
        <v>3502.7508449999996</v>
      </c>
      <c r="AJ38" s="20">
        <f t="shared" si="94"/>
        <v>3424.4184799999994</v>
      </c>
      <c r="AK38" s="20">
        <f>AK35+AK37</f>
        <v>2557.2531599999998</v>
      </c>
      <c r="AL38" s="79"/>
    </row>
    <row r="39" spans="1:38" x14ac:dyDescent="0.3">
      <c r="A39" s="112"/>
      <c r="B39" s="10"/>
      <c r="C39" s="116"/>
      <c r="D39" s="18" t="s">
        <v>28</v>
      </c>
      <c r="E39" s="20">
        <f>(E23*E17)+E16</f>
        <v>0</v>
      </c>
      <c r="F39" s="20">
        <f>(F23*F17)+F16</f>
        <v>200</v>
      </c>
      <c r="G39" s="20">
        <f t="shared" ref="G39:H39" si="95">(G23*G17)+G16</f>
        <v>173.655564252</v>
      </c>
      <c r="H39" s="20">
        <f t="shared" si="95"/>
        <v>0</v>
      </c>
      <c r="I39" s="20">
        <f t="shared" ref="I39:L39" si="96">(I23*I17)+I16</f>
        <v>0</v>
      </c>
      <c r="J39" s="20">
        <f t="shared" si="96"/>
        <v>0</v>
      </c>
      <c r="K39" s="20">
        <f t="shared" ref="K39" si="97">(K23*K17)+K16</f>
        <v>0</v>
      </c>
      <c r="L39" s="20">
        <f t="shared" si="96"/>
        <v>0</v>
      </c>
      <c r="M39" s="20">
        <f t="shared" ref="M39:AC39" si="98">(M23*M17)+M16</f>
        <v>0</v>
      </c>
      <c r="N39" s="20">
        <f t="shared" si="98"/>
        <v>0</v>
      </c>
      <c r="O39" s="20">
        <f t="shared" ref="O39" si="99">(O23*O17)+O16</f>
        <v>0</v>
      </c>
      <c r="P39" s="20">
        <f t="shared" si="98"/>
        <v>0</v>
      </c>
      <c r="Q39" s="20">
        <f t="shared" si="98"/>
        <v>0</v>
      </c>
      <c r="R39" s="20">
        <f t="shared" si="98"/>
        <v>0</v>
      </c>
      <c r="S39" s="20">
        <f t="shared" si="98"/>
        <v>0</v>
      </c>
      <c r="T39" s="20">
        <f t="shared" si="98"/>
        <v>279.7658242</v>
      </c>
      <c r="U39" s="20">
        <f t="shared" si="98"/>
        <v>0</v>
      </c>
      <c r="V39" s="20">
        <f t="shared" si="98"/>
        <v>0</v>
      </c>
      <c r="W39" s="20">
        <f t="shared" si="98"/>
        <v>250</v>
      </c>
      <c r="X39" s="20">
        <f t="shared" si="98"/>
        <v>200</v>
      </c>
      <c r="Y39" s="20">
        <f t="shared" si="98"/>
        <v>120</v>
      </c>
      <c r="Z39" s="20">
        <f t="shared" si="98"/>
        <v>0</v>
      </c>
      <c r="AA39" s="20">
        <f t="shared" si="98"/>
        <v>0</v>
      </c>
      <c r="AB39" s="20">
        <f t="shared" si="98"/>
        <v>0</v>
      </c>
      <c r="AC39" s="20">
        <f t="shared" si="98"/>
        <v>150</v>
      </c>
      <c r="AD39" s="20">
        <f t="shared" ref="AD39" si="100">(AD23*AD17)+AD16</f>
        <v>0</v>
      </c>
      <c r="AE39" s="83"/>
      <c r="AF39" s="20">
        <f>(AF23*AF17)+AF16</f>
        <v>0</v>
      </c>
      <c r="AG39" s="19">
        <f t="shared" ref="AG39:AJ39" si="101">(AG23*AG17)+AG16</f>
        <v>0</v>
      </c>
      <c r="AH39" s="19"/>
      <c r="AI39" s="20">
        <f>(AI23*AI17)+AI16</f>
        <v>240</v>
      </c>
      <c r="AJ39" s="19">
        <f t="shared" si="101"/>
        <v>0</v>
      </c>
      <c r="AK39" s="20">
        <f>(AK23*AK17)+AK16</f>
        <v>0</v>
      </c>
      <c r="AL39" s="79"/>
    </row>
    <row r="40" spans="1:38" x14ac:dyDescent="0.3">
      <c r="A40" s="112"/>
      <c r="B40" s="10"/>
      <c r="C40" s="116"/>
      <c r="D40" s="16" t="s">
        <v>21</v>
      </c>
      <c r="E40" s="17">
        <f>E35+E37-E39</f>
        <v>2823.8482299999996</v>
      </c>
      <c r="F40" s="17">
        <f>F35+F37-F39</f>
        <v>2396.3943951787801</v>
      </c>
      <c r="G40" s="17">
        <f t="shared" ref="G40:H40" si="102">G35+G37-G39</f>
        <v>2720.6038399479999</v>
      </c>
      <c r="H40" s="17">
        <f t="shared" si="102"/>
        <v>2636.4415063399997</v>
      </c>
      <c r="I40" s="17">
        <f t="shared" ref="I40:L40" si="103">I35+I37-I39</f>
        <v>2829.6449199999997</v>
      </c>
      <c r="J40" s="17">
        <f t="shared" si="103"/>
        <v>3278.3668976000004</v>
      </c>
      <c r="K40" s="17">
        <f t="shared" ref="K40" si="104">K35+K37-K39</f>
        <v>3292.4546965999994</v>
      </c>
      <c r="L40" s="17">
        <f t="shared" si="103"/>
        <v>3195.9663661999998</v>
      </c>
      <c r="M40" s="17">
        <f t="shared" ref="M40:AC40" si="105">M35+M37-M39</f>
        <v>3537.9438303999996</v>
      </c>
      <c r="N40" s="17">
        <f t="shared" si="105"/>
        <v>3241.1678476000002</v>
      </c>
      <c r="O40" s="17">
        <f t="shared" ref="O40" si="106">O35+O37-O39</f>
        <v>2707.9387962000001</v>
      </c>
      <c r="P40" s="17">
        <f t="shared" si="105"/>
        <v>2643.4309399999997</v>
      </c>
      <c r="Q40" s="17">
        <f t="shared" si="105"/>
        <v>2635.9628353999997</v>
      </c>
      <c r="R40" s="17">
        <f t="shared" si="105"/>
        <v>2598.6572999999999</v>
      </c>
      <c r="S40" s="17">
        <f t="shared" si="105"/>
        <v>2697.6202049999997</v>
      </c>
      <c r="T40" s="17">
        <f t="shared" si="105"/>
        <v>2716.3312458</v>
      </c>
      <c r="U40" s="17">
        <f t="shared" si="105"/>
        <v>2801.7809999999999</v>
      </c>
      <c r="V40" s="17">
        <f t="shared" si="105"/>
        <v>2498.3842</v>
      </c>
      <c r="W40" s="17">
        <f t="shared" si="105"/>
        <v>2603.8528799999999</v>
      </c>
      <c r="X40" s="17">
        <f t="shared" si="105"/>
        <v>2822.868035</v>
      </c>
      <c r="Y40" s="17">
        <f t="shared" si="105"/>
        <v>2849.2504349999999</v>
      </c>
      <c r="Z40" s="17">
        <f t="shared" si="105"/>
        <v>3231.1756079999996</v>
      </c>
      <c r="AA40" s="17">
        <f t="shared" si="105"/>
        <v>3154.1157272</v>
      </c>
      <c r="AB40" s="17">
        <f t="shared" si="105"/>
        <v>3154.1157272</v>
      </c>
      <c r="AC40" s="17">
        <f t="shared" si="105"/>
        <v>2585.7442000000001</v>
      </c>
      <c r="AD40" s="17">
        <f t="shared" ref="AD40" si="107">AD35+AD37-AD39</f>
        <v>3143.0502799999995</v>
      </c>
      <c r="AE40" s="83"/>
      <c r="AF40" s="17">
        <f>AF35+AF37-AF39</f>
        <v>2969.2457199999999</v>
      </c>
      <c r="AG40" s="17">
        <f t="shared" ref="AG40:AJ40" si="108">AG35+AG37-AG39</f>
        <v>2857.0107799999996</v>
      </c>
      <c r="AH40" s="17"/>
      <c r="AI40" s="17">
        <f>AI35+AI37-AI39</f>
        <v>3262.7508449999996</v>
      </c>
      <c r="AJ40" s="17">
        <f t="shared" si="108"/>
        <v>3424.4184799999994</v>
      </c>
      <c r="AK40" s="17">
        <f>AK35+AK37-AK39</f>
        <v>2557.2531599999998</v>
      </c>
      <c r="AL40" s="79"/>
    </row>
    <row r="41" spans="1:38" x14ac:dyDescent="0.3">
      <c r="A41" s="112"/>
      <c r="B41" s="10"/>
      <c r="C41" s="116"/>
      <c r="D41" s="5" t="s">
        <v>103</v>
      </c>
      <c r="E41" s="6">
        <f>E42/E27</f>
        <v>204.62668333333332</v>
      </c>
      <c r="F41" s="6">
        <f>F42/F27</f>
        <v>173.6517677665783</v>
      </c>
      <c r="G41" s="6">
        <f t="shared" ref="G41:H41" si="109">G42/G27</f>
        <v>197.14520579333333</v>
      </c>
      <c r="H41" s="6">
        <f t="shared" si="109"/>
        <v>191.04648596666667</v>
      </c>
      <c r="I41" s="6">
        <f t="shared" ref="I41:L41" si="110">I42/I27</f>
        <v>205.04673333333332</v>
      </c>
      <c r="J41" s="6">
        <f t="shared" si="110"/>
        <v>237.56281866666671</v>
      </c>
      <c r="K41" s="6">
        <f t="shared" ref="K41" si="111">K42/K27</f>
        <v>238.58367366666664</v>
      </c>
      <c r="L41" s="6">
        <f t="shared" si="110"/>
        <v>231.59176566666667</v>
      </c>
      <c r="M41" s="6">
        <f t="shared" ref="M41:AC41" si="112">M42/M27</f>
        <v>256.37274133333329</v>
      </c>
      <c r="N41" s="6">
        <f t="shared" si="112"/>
        <v>234.86723533333338</v>
      </c>
      <c r="O41" s="6">
        <f t="shared" ref="O41" si="113">O42/O27</f>
        <v>196.22744900000004</v>
      </c>
      <c r="P41" s="6">
        <f t="shared" si="112"/>
        <v>191.55296666666666</v>
      </c>
      <c r="Q41" s="6">
        <f t="shared" si="112"/>
        <v>191.01179966666666</v>
      </c>
      <c r="R41" s="6">
        <f t="shared" si="112"/>
        <v>188.30850000000001</v>
      </c>
      <c r="S41" s="6">
        <f t="shared" si="112"/>
        <v>195.47972499999997</v>
      </c>
      <c r="T41" s="6">
        <f t="shared" si="112"/>
        <v>196.83559752173915</v>
      </c>
      <c r="U41" s="6">
        <f t="shared" si="112"/>
        <v>203.02760869565219</v>
      </c>
      <c r="V41" s="6">
        <f t="shared" si="112"/>
        <v>181.04233333333335</v>
      </c>
      <c r="W41" s="6">
        <f t="shared" si="112"/>
        <v>188.68499130434785</v>
      </c>
      <c r="X41" s="6">
        <f t="shared" si="112"/>
        <v>204.55565471014495</v>
      </c>
      <c r="Y41" s="6">
        <f t="shared" si="112"/>
        <v>206.46742282608696</v>
      </c>
      <c r="Z41" s="6">
        <f t="shared" si="112"/>
        <v>234.14315999999997</v>
      </c>
      <c r="AA41" s="6">
        <f t="shared" si="112"/>
        <v>228.55911066666667</v>
      </c>
      <c r="AB41" s="6">
        <f t="shared" si="112"/>
        <v>228.55911066666667</v>
      </c>
      <c r="AC41" s="6">
        <f t="shared" si="112"/>
        <v>187.37276811594205</v>
      </c>
      <c r="AD41" s="6">
        <f t="shared" ref="AD41" si="114">AD42/AD27</f>
        <v>227.75726666666665</v>
      </c>
      <c r="AE41" s="83"/>
      <c r="AF41" s="6">
        <f t="shared" ref="AF41:AJ41" si="115">AF42/AF27</f>
        <v>215.16273333333334</v>
      </c>
      <c r="AG41" s="6">
        <f t="shared" si="115"/>
        <v>207.02976666666666</v>
      </c>
      <c r="AH41" s="6"/>
      <c r="AI41" s="6">
        <f>AI42/AI27</f>
        <v>236.43122065217389</v>
      </c>
      <c r="AJ41" s="6">
        <f t="shared" si="115"/>
        <v>248.14626666666663</v>
      </c>
      <c r="AK41" s="6">
        <f>AK42/AK27</f>
        <v>185.3082</v>
      </c>
      <c r="AL41" s="79"/>
    </row>
    <row r="42" spans="1:38" x14ac:dyDescent="0.3">
      <c r="A42" s="112"/>
      <c r="B42" s="10"/>
      <c r="C42" s="116"/>
      <c r="D42" s="18" t="s">
        <v>84</v>
      </c>
      <c r="E42" s="20">
        <f>E40/12</f>
        <v>235.3206858333333</v>
      </c>
      <c r="F42" s="20">
        <f>F40/12</f>
        <v>199.69953293156502</v>
      </c>
      <c r="G42" s="20">
        <f t="shared" ref="G42:H42" si="116">G40/12</f>
        <v>226.71698666233331</v>
      </c>
      <c r="H42" s="20">
        <f t="shared" si="116"/>
        <v>219.70345886166663</v>
      </c>
      <c r="I42" s="20">
        <f t="shared" ref="I42:L42" si="117">I40/12</f>
        <v>235.8037433333333</v>
      </c>
      <c r="J42" s="20">
        <f t="shared" si="117"/>
        <v>273.1972414666667</v>
      </c>
      <c r="K42" s="20">
        <f t="shared" ref="K42" si="118">K40/12</f>
        <v>274.37122471666663</v>
      </c>
      <c r="L42" s="20">
        <f t="shared" si="117"/>
        <v>266.33053051666667</v>
      </c>
      <c r="M42" s="20">
        <f t="shared" ref="M42:AC42" si="119">M40/12</f>
        <v>294.8286525333333</v>
      </c>
      <c r="N42" s="20">
        <f t="shared" si="119"/>
        <v>270.09732063333337</v>
      </c>
      <c r="O42" s="20">
        <f t="shared" ref="O42" si="120">O40/12</f>
        <v>225.66156635000002</v>
      </c>
      <c r="P42" s="20">
        <f t="shared" si="119"/>
        <v>220.28591166666664</v>
      </c>
      <c r="Q42" s="20">
        <f t="shared" si="119"/>
        <v>219.66356961666665</v>
      </c>
      <c r="R42" s="20">
        <f t="shared" si="119"/>
        <v>216.55477499999998</v>
      </c>
      <c r="S42" s="20">
        <f t="shared" si="119"/>
        <v>224.80168374999997</v>
      </c>
      <c r="T42" s="20">
        <f t="shared" si="119"/>
        <v>226.36093715000001</v>
      </c>
      <c r="U42" s="20">
        <f t="shared" si="119"/>
        <v>233.48175000000001</v>
      </c>
      <c r="V42" s="20">
        <f t="shared" si="119"/>
        <v>208.19868333333332</v>
      </c>
      <c r="W42" s="20">
        <f t="shared" si="119"/>
        <v>216.98774</v>
      </c>
      <c r="X42" s="20">
        <f t="shared" si="119"/>
        <v>235.23900291666666</v>
      </c>
      <c r="Y42" s="20">
        <f t="shared" si="119"/>
        <v>237.43753624999999</v>
      </c>
      <c r="Z42" s="20">
        <f t="shared" si="119"/>
        <v>269.26463399999994</v>
      </c>
      <c r="AA42" s="20">
        <f t="shared" si="119"/>
        <v>262.84297726666665</v>
      </c>
      <c r="AB42" s="20">
        <f t="shared" si="119"/>
        <v>262.84297726666665</v>
      </c>
      <c r="AC42" s="20">
        <f t="shared" si="119"/>
        <v>215.47868333333335</v>
      </c>
      <c r="AD42" s="20">
        <f t="shared" ref="AD42" si="121">AD40/12</f>
        <v>261.92085666666662</v>
      </c>
      <c r="AE42" s="83"/>
      <c r="AF42" s="20">
        <f>AF40/12</f>
        <v>247.43714333333332</v>
      </c>
      <c r="AG42" s="20">
        <f t="shared" ref="AG42:AJ42" si="122">AG40/12</f>
        <v>238.08423166666662</v>
      </c>
      <c r="AH42" s="20"/>
      <c r="AI42" s="20">
        <f>AI40/12</f>
        <v>271.89590374999995</v>
      </c>
      <c r="AJ42" s="20">
        <f t="shared" si="122"/>
        <v>285.36820666666659</v>
      </c>
      <c r="AK42" s="20">
        <f>AK40/12</f>
        <v>213.10442999999998</v>
      </c>
      <c r="AL42" s="79"/>
    </row>
    <row r="43" spans="1:38" x14ac:dyDescent="0.3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83"/>
      <c r="AF43" s="32"/>
      <c r="AG43" s="32"/>
      <c r="AH43" s="32"/>
      <c r="AI43" s="32"/>
      <c r="AJ43" s="32"/>
      <c r="AK43" s="32"/>
      <c r="AL43" s="79"/>
    </row>
    <row r="44" spans="1:38" x14ac:dyDescent="0.3">
      <c r="P44" s="91"/>
      <c r="Q44" s="91">
        <f>Q38/1.15</f>
        <v>2292.1415959999999</v>
      </c>
      <c r="AE44" s="83"/>
      <c r="AL44" s="79"/>
    </row>
    <row r="45" spans="1:38" x14ac:dyDescent="0.3">
      <c r="A45" s="41"/>
      <c r="B45" s="41"/>
      <c r="C45" s="41"/>
      <c r="D45" s="41"/>
      <c r="E45" s="38" t="str">
        <f>E58</f>
        <v>Contact EV - Good Charge (Standard)</v>
      </c>
      <c r="F45" s="38" t="str">
        <f>F58</f>
        <v>Meridian EV</v>
      </c>
      <c r="G45" s="38" t="str">
        <f>G58</f>
        <v>Genesis EV Plan</v>
      </c>
      <c r="H45" s="38" t="str">
        <f>H58</f>
        <v>Z Energy - EV at Home Plan</v>
      </c>
      <c r="I45" s="38" t="str">
        <f>I58</f>
        <v>Contact Basic Plan (Standard)</v>
      </c>
      <c r="J45" s="38" t="str">
        <f t="shared" ref="J45:N45" si="123">J58</f>
        <v>Ecotricity ecoSAVER (Standard)</v>
      </c>
      <c r="K45" s="38" t="str">
        <f t="shared" ref="K45" si="124">K58</f>
        <v>Ecotricity ecoANYTIME (Standard)</v>
      </c>
      <c r="L45" s="38" t="str">
        <f t="shared" si="123"/>
        <v>Ecotricity ecoWHOLESALE (Standard)</v>
      </c>
      <c r="M45" s="38" t="str">
        <f t="shared" si="123"/>
        <v>Electric Kiwi - Kiwi (Standard)</v>
      </c>
      <c r="N45" s="38" t="str">
        <f t="shared" si="123"/>
        <v>Electric Kiwi - MoveMaster (Standard)</v>
      </c>
      <c r="O45" s="38" t="str">
        <f t="shared" ref="O45" si="125">O58</f>
        <v>Electric Kiwi - Prepay 300 (Standard)</v>
      </c>
      <c r="P45" s="38" t="str">
        <f t="shared" ref="P45:AC45" si="126">P58</f>
        <v>Flick Energy Flat (Standard)</v>
      </c>
      <c r="Q45" s="38" t="str">
        <f t="shared" si="126"/>
        <v>Flick Energy Off Peak (Standard)</v>
      </c>
      <c r="R45" s="38" t="str">
        <f t="shared" si="126"/>
        <v>Frank Energy (Standard)</v>
      </c>
      <c r="S45" s="38" t="str">
        <f t="shared" si="126"/>
        <v>Genesis Energy Basic (Standard)</v>
      </c>
      <c r="T45" s="38" t="str">
        <f t="shared" si="126"/>
        <v>Genesis Energy Plus (Standard)</v>
      </c>
      <c r="U45" s="38" t="str">
        <f t="shared" si="126"/>
        <v>Globug (Standard)</v>
      </c>
      <c r="V45" s="38" t="str">
        <f t="shared" si="126"/>
        <v>Mercury Open Term (Standard)</v>
      </c>
      <c r="W45" s="38" t="str">
        <f t="shared" si="126"/>
        <v>Mercury 1 Year Fixed (Standard)</v>
      </c>
      <c r="X45" s="38" t="str">
        <f t="shared" si="126"/>
        <v>Meridian 2- year contract (Standard)</v>
      </c>
      <c r="Y45" s="38" t="str">
        <f t="shared" si="126"/>
        <v>Meridian No Fixed Term (Standard)</v>
      </c>
      <c r="Z45" s="38" t="str">
        <f t="shared" si="126"/>
        <v>Nova Energy (Standard)</v>
      </c>
      <c r="AA45" s="38" t="str">
        <f t="shared" si="126"/>
        <v>Octopus Flexi (Standard)</v>
      </c>
      <c r="AB45" s="38" t="str">
        <f t="shared" si="126"/>
        <v>Octopus Peaker (Standard)</v>
      </c>
      <c r="AC45" s="38" t="str">
        <f t="shared" si="126"/>
        <v>Powershop (Standard)</v>
      </c>
      <c r="AD45" s="38" t="str">
        <f t="shared" ref="AD45" si="127">AD58</f>
        <v>Z Fuel back home (Standard)</v>
      </c>
      <c r="AE45" s="83"/>
      <c r="AF45" s="38" t="str">
        <f t="shared" ref="AF45:AK45" si="128">AF58</f>
        <v>Contact Broadband Bundle (Standard)</v>
      </c>
      <c r="AG45" s="38" t="str">
        <f t="shared" si="128"/>
        <v>Mercury Broadband Bundle (Standard)</v>
      </c>
      <c r="AH45" s="38"/>
      <c r="AI45" s="38" t="str">
        <f>AI58</f>
        <v>Slingshot (Standard)</v>
      </c>
      <c r="AJ45" s="38" t="str">
        <f t="shared" si="128"/>
        <v>2degrees Bundle (Standard)</v>
      </c>
      <c r="AK45" s="38" t="str">
        <f t="shared" si="128"/>
        <v>Electric Kiwi - PowerShifter (Standard)</v>
      </c>
      <c r="AL45" s="79"/>
    </row>
    <row r="46" spans="1:38" x14ac:dyDescent="0.3">
      <c r="A46" s="76"/>
      <c r="B46" s="120" t="s">
        <v>226</v>
      </c>
      <c r="C46" s="78"/>
      <c r="D46" s="5" t="s">
        <v>117</v>
      </c>
      <c r="E46" s="28">
        <f t="shared" ref="E46:AC46" si="129">E8</f>
        <v>2.282</v>
      </c>
      <c r="F46" s="28">
        <f t="shared" si="129"/>
        <v>1.7437</v>
      </c>
      <c r="G46" s="28">
        <f t="shared" si="129"/>
        <v>2.2999999999999998</v>
      </c>
      <c r="H46" s="28">
        <f t="shared" si="129"/>
        <v>2.35</v>
      </c>
      <c r="I46" s="28">
        <f t="shared" si="129"/>
        <v>2.06</v>
      </c>
      <c r="J46" s="28">
        <f t="shared" si="129"/>
        <v>2.23</v>
      </c>
      <c r="K46" s="28">
        <f t="shared" ref="K46" si="130">K8</f>
        <v>2.23</v>
      </c>
      <c r="L46" s="28">
        <f t="shared" si="129"/>
        <v>2.23</v>
      </c>
      <c r="M46" s="28">
        <f t="shared" si="129"/>
        <v>2.21</v>
      </c>
      <c r="N46" s="28">
        <f t="shared" si="129"/>
        <v>2.21</v>
      </c>
      <c r="O46" s="28">
        <f t="shared" ref="O46" si="131">O8</f>
        <v>1.65</v>
      </c>
      <c r="P46" s="28">
        <f t="shared" si="129"/>
        <v>2.35</v>
      </c>
      <c r="Q46" s="28">
        <f t="shared" si="129"/>
        <v>2.35</v>
      </c>
      <c r="R46" s="28">
        <f t="shared" si="129"/>
        <v>1.35</v>
      </c>
      <c r="S46" s="28">
        <f t="shared" si="129"/>
        <v>2.0499000000000001</v>
      </c>
      <c r="T46" s="28">
        <f t="shared" si="129"/>
        <v>2.2694000000000001</v>
      </c>
      <c r="U46" s="28">
        <f t="shared" si="129"/>
        <v>2.1615652173913045</v>
      </c>
      <c r="V46" s="28">
        <f t="shared" si="129"/>
        <v>1.94</v>
      </c>
      <c r="W46" s="28">
        <f t="shared" si="129"/>
        <v>2.21</v>
      </c>
      <c r="X46" s="28">
        <f t="shared" si="129"/>
        <v>2.0537000000000001</v>
      </c>
      <c r="Y46" s="28">
        <f t="shared" si="129"/>
        <v>2.0133000000000001</v>
      </c>
      <c r="Z46" s="28">
        <f t="shared" si="129"/>
        <v>2.6387999999999998</v>
      </c>
      <c r="AA46" s="28">
        <f t="shared" si="129"/>
        <v>2.3559999999999999</v>
      </c>
      <c r="AB46" s="28">
        <f t="shared" si="129"/>
        <v>2.3559999999999999</v>
      </c>
      <c r="AC46" s="28">
        <f t="shared" si="129"/>
        <v>2.1800000000000002</v>
      </c>
      <c r="AD46" s="28">
        <f t="shared" ref="AD46" si="132">AD8</f>
        <v>2.35</v>
      </c>
      <c r="AE46" s="84"/>
      <c r="AF46" s="28">
        <f t="shared" ref="AF46:AK47" si="133">AF8</f>
        <v>2.1680000000000001</v>
      </c>
      <c r="AG46" s="28">
        <f t="shared" si="133"/>
        <v>2.23</v>
      </c>
      <c r="AH46" s="28"/>
      <c r="AI46" s="28">
        <f>AI8</f>
        <v>2.4782999999999999</v>
      </c>
      <c r="AJ46" s="28">
        <f t="shared" si="133"/>
        <v>2.1219999999999999</v>
      </c>
      <c r="AK46" s="28">
        <f t="shared" si="133"/>
        <v>1.98</v>
      </c>
      <c r="AL46" s="80"/>
    </row>
    <row r="47" spans="1:38" x14ac:dyDescent="0.3">
      <c r="A47" s="76"/>
      <c r="B47" s="120"/>
      <c r="C47" s="78"/>
      <c r="D47" s="5" t="s">
        <v>119</v>
      </c>
      <c r="E47" s="28">
        <f t="shared" ref="E47:AC47" si="134">E9</f>
        <v>1.6000000000000001E-3</v>
      </c>
      <c r="F47" s="28">
        <f t="shared" si="134"/>
        <v>0</v>
      </c>
      <c r="G47" s="28">
        <f t="shared" si="134"/>
        <v>0</v>
      </c>
      <c r="H47" s="28">
        <f t="shared" si="134"/>
        <v>0</v>
      </c>
      <c r="I47" s="28">
        <f t="shared" si="134"/>
        <v>1.6000000000000001E-3</v>
      </c>
      <c r="J47" s="28">
        <f t="shared" si="134"/>
        <v>0</v>
      </c>
      <c r="K47" s="28">
        <f t="shared" ref="K47" si="135">K9</f>
        <v>0</v>
      </c>
      <c r="L47" s="28">
        <f t="shared" si="134"/>
        <v>0</v>
      </c>
      <c r="M47" s="28">
        <f t="shared" si="134"/>
        <v>0</v>
      </c>
      <c r="N47" s="28">
        <f t="shared" si="134"/>
        <v>0</v>
      </c>
      <c r="O47" s="28">
        <f t="shared" ref="O47" si="136">O9</f>
        <v>0</v>
      </c>
      <c r="P47" s="28">
        <f t="shared" si="134"/>
        <v>0</v>
      </c>
      <c r="Q47" s="28">
        <f t="shared" si="134"/>
        <v>0</v>
      </c>
      <c r="R47" s="28">
        <f t="shared" si="134"/>
        <v>0</v>
      </c>
      <c r="S47" s="28">
        <f t="shared" si="134"/>
        <v>0</v>
      </c>
      <c r="T47" s="28">
        <f t="shared" si="134"/>
        <v>0</v>
      </c>
      <c r="U47" s="28">
        <f t="shared" si="134"/>
        <v>0</v>
      </c>
      <c r="V47" s="28">
        <f t="shared" si="134"/>
        <v>0</v>
      </c>
      <c r="W47" s="28">
        <f t="shared" si="134"/>
        <v>0</v>
      </c>
      <c r="X47" s="28">
        <f t="shared" si="134"/>
        <v>0</v>
      </c>
      <c r="Y47" s="28">
        <f t="shared" si="134"/>
        <v>0</v>
      </c>
      <c r="Z47" s="28">
        <f t="shared" si="134"/>
        <v>1.9E-3</v>
      </c>
      <c r="AA47" s="28">
        <f t="shared" si="134"/>
        <v>0</v>
      </c>
      <c r="AB47" s="28">
        <f t="shared" si="134"/>
        <v>0</v>
      </c>
      <c r="AC47" s="28">
        <f t="shared" si="134"/>
        <v>0</v>
      </c>
      <c r="AD47" s="28">
        <f t="shared" ref="AD47" si="137">AD9</f>
        <v>0</v>
      </c>
      <c r="AE47" s="84"/>
      <c r="AF47" s="28">
        <f t="shared" si="133"/>
        <v>1.6000000000000001E-3</v>
      </c>
      <c r="AG47" s="28">
        <f t="shared" si="133"/>
        <v>0</v>
      </c>
      <c r="AH47" s="28"/>
      <c r="AI47" s="28">
        <f>AI9</f>
        <v>0</v>
      </c>
      <c r="AJ47" s="28">
        <f t="shared" si="133"/>
        <v>0</v>
      </c>
      <c r="AK47" s="28">
        <f t="shared" si="133"/>
        <v>0</v>
      </c>
      <c r="AL47" s="80"/>
    </row>
    <row r="48" spans="1:38" x14ac:dyDescent="0.3">
      <c r="A48" s="76"/>
      <c r="B48" s="120"/>
      <c r="C48" s="78"/>
      <c r="D48" s="5" t="s">
        <v>118</v>
      </c>
      <c r="E48" s="28">
        <f>MIN(E10:E15)</f>
        <v>0.107</v>
      </c>
      <c r="F48" s="28">
        <f>MIN(F10:F15)</f>
        <v>0.111217</v>
      </c>
      <c r="G48" s="28">
        <f>MIN(G10:G15)</f>
        <v>0.12</v>
      </c>
      <c r="H48" s="28">
        <f>H14*0.7+H15*0.3</f>
        <v>9.3453000000000008E-2</v>
      </c>
      <c r="I48" s="28">
        <f t="shared" ref="I48:AC48" si="138">MIN(I10:I15)</f>
        <v>0.186</v>
      </c>
      <c r="J48" s="28">
        <f t="shared" si="138"/>
        <v>0.18990000000000001</v>
      </c>
      <c r="K48" s="28">
        <f t="shared" ref="K48" si="139">MIN(K10:K15)</f>
        <v>0.19450000000000001</v>
      </c>
      <c r="L48" s="28">
        <f t="shared" si="138"/>
        <v>0.1714</v>
      </c>
      <c r="M48" s="28">
        <f t="shared" si="138"/>
        <v>0.22589999999999999</v>
      </c>
      <c r="N48" s="28">
        <f t="shared" si="138"/>
        <v>0.1414</v>
      </c>
      <c r="O48" s="28">
        <f t="shared" ref="O48" si="140">MIN(O10:O15)</f>
        <v>0.1744</v>
      </c>
      <c r="P48" s="28">
        <f t="shared" si="138"/>
        <v>0.15820000000000001</v>
      </c>
      <c r="Q48" s="28">
        <f t="shared" si="138"/>
        <v>0.1303</v>
      </c>
      <c r="R48" s="28">
        <f t="shared" si="138"/>
        <v>0.19400000000000001</v>
      </c>
      <c r="S48" s="28">
        <f t="shared" si="138"/>
        <v>0.1754</v>
      </c>
      <c r="T48" s="28">
        <f t="shared" si="138"/>
        <v>0.1951</v>
      </c>
      <c r="U48" s="28">
        <f t="shared" si="138"/>
        <v>0.18086956521739131</v>
      </c>
      <c r="V48" s="28">
        <f t="shared" si="138"/>
        <v>0.1607826086956522</v>
      </c>
      <c r="W48" s="28">
        <f t="shared" si="138"/>
        <v>0.18390000000000001</v>
      </c>
      <c r="X48" s="28">
        <f t="shared" si="138"/>
        <v>0.20630000000000001</v>
      </c>
      <c r="Y48" s="28">
        <f t="shared" si="138"/>
        <v>0.20280000000000001</v>
      </c>
      <c r="Z48" s="28">
        <f t="shared" si="138"/>
        <v>0.20083999999999999</v>
      </c>
      <c r="AA48" s="28">
        <f t="shared" si="138"/>
        <v>0.12920000000000001</v>
      </c>
      <c r="AB48" s="28">
        <f t="shared" si="138"/>
        <v>0.12920000000000001</v>
      </c>
      <c r="AC48" s="28">
        <f t="shared" si="138"/>
        <v>0.17382608695652174</v>
      </c>
      <c r="AD48" s="28">
        <f t="shared" ref="AD48" si="141">MIN(AD10:AD15)</f>
        <v>0.2059</v>
      </c>
      <c r="AE48" s="84"/>
      <c r="AF48" s="28">
        <f>MIN(AF10:AF15)</f>
        <v>0.19500000000000001</v>
      </c>
      <c r="AG48" s="28">
        <f>MIN(AG10:AG15)</f>
        <v>0.18340000000000001</v>
      </c>
      <c r="AH48" s="28"/>
      <c r="AI48" s="28">
        <f>MIN(AI10:AI15)</f>
        <v>0.2351</v>
      </c>
      <c r="AJ48" s="28">
        <f>MIN(AJ10:AJ15)</f>
        <v>0.2419</v>
      </c>
      <c r="AK48" s="28">
        <f>MIN(AK10:AK15)</f>
        <v>0.1648</v>
      </c>
      <c r="AL48" s="80"/>
    </row>
    <row r="49" spans="1:38" x14ac:dyDescent="0.3">
      <c r="A49" s="76"/>
      <c r="B49" s="120"/>
      <c r="C49" s="78">
        <v>24</v>
      </c>
      <c r="D49" s="5" t="s">
        <v>120</v>
      </c>
      <c r="E49" s="10">
        <f t="shared" ref="E49:AI49" si="142">$C$49</f>
        <v>24</v>
      </c>
      <c r="F49" s="10">
        <f t="shared" si="142"/>
        <v>24</v>
      </c>
      <c r="G49" s="10">
        <f t="shared" si="142"/>
        <v>24</v>
      </c>
      <c r="H49" s="10">
        <f t="shared" si="142"/>
        <v>24</v>
      </c>
      <c r="I49" s="10">
        <f t="shared" si="142"/>
        <v>24</v>
      </c>
      <c r="J49" s="10">
        <f t="shared" si="142"/>
        <v>24</v>
      </c>
      <c r="K49" s="10">
        <f t="shared" si="142"/>
        <v>24</v>
      </c>
      <c r="L49" s="10">
        <f t="shared" si="142"/>
        <v>24</v>
      </c>
      <c r="M49" s="10">
        <f t="shared" si="142"/>
        <v>24</v>
      </c>
      <c r="N49" s="10">
        <f t="shared" si="142"/>
        <v>24</v>
      </c>
      <c r="O49" s="10">
        <f t="shared" si="142"/>
        <v>24</v>
      </c>
      <c r="P49" s="10">
        <f t="shared" si="142"/>
        <v>24</v>
      </c>
      <c r="Q49" s="10">
        <f t="shared" si="142"/>
        <v>24</v>
      </c>
      <c r="R49" s="10">
        <f t="shared" si="142"/>
        <v>24</v>
      </c>
      <c r="S49" s="10">
        <f t="shared" si="142"/>
        <v>24</v>
      </c>
      <c r="T49" s="10">
        <f t="shared" si="142"/>
        <v>24</v>
      </c>
      <c r="U49" s="10">
        <f t="shared" si="142"/>
        <v>24</v>
      </c>
      <c r="V49" s="10">
        <f t="shared" si="142"/>
        <v>24</v>
      </c>
      <c r="W49" s="10">
        <f t="shared" si="142"/>
        <v>24</v>
      </c>
      <c r="X49" s="10">
        <f t="shared" si="142"/>
        <v>24</v>
      </c>
      <c r="Y49" s="10">
        <f t="shared" si="142"/>
        <v>24</v>
      </c>
      <c r="Z49" s="10">
        <f t="shared" si="142"/>
        <v>24</v>
      </c>
      <c r="AA49" s="10">
        <f t="shared" si="142"/>
        <v>24</v>
      </c>
      <c r="AB49" s="10">
        <f t="shared" si="142"/>
        <v>24</v>
      </c>
      <c r="AC49" s="10">
        <f t="shared" si="142"/>
        <v>24</v>
      </c>
      <c r="AD49" s="10">
        <f t="shared" si="142"/>
        <v>24</v>
      </c>
      <c r="AE49" s="83"/>
      <c r="AF49" s="10">
        <f>$C$49</f>
        <v>24</v>
      </c>
      <c r="AG49" s="10">
        <f>$C$49</f>
        <v>24</v>
      </c>
      <c r="AH49" s="10"/>
      <c r="AI49" s="10">
        <f t="shared" si="142"/>
        <v>24</v>
      </c>
      <c r="AJ49" s="10">
        <f>$C$49</f>
        <v>24</v>
      </c>
      <c r="AK49" s="10">
        <f>$C$49</f>
        <v>24</v>
      </c>
      <c r="AL49" s="79"/>
    </row>
    <row r="50" spans="1:38" x14ac:dyDescent="0.3">
      <c r="A50" s="76"/>
      <c r="B50" s="120"/>
      <c r="C50" s="78"/>
      <c r="D50" s="5" t="s">
        <v>126</v>
      </c>
      <c r="E50" s="11">
        <f>E49*E48</f>
        <v>2.5680000000000001</v>
      </c>
      <c r="F50" s="11">
        <f t="shared" ref="F50:G50" si="143">F49*F48</f>
        <v>2.6692079999999998</v>
      </c>
      <c r="G50" s="11">
        <f t="shared" si="143"/>
        <v>2.88</v>
      </c>
      <c r="H50" s="11">
        <f t="shared" ref="H50:I50" si="144">H49*H48</f>
        <v>2.2428720000000002</v>
      </c>
      <c r="I50" s="11">
        <f t="shared" si="144"/>
        <v>4.4640000000000004</v>
      </c>
      <c r="J50" s="11">
        <f t="shared" ref="J50:N50" si="145">J49*J48</f>
        <v>4.5576000000000008</v>
      </c>
      <c r="K50" s="11">
        <f t="shared" ref="K50" si="146">K49*K48</f>
        <v>4.6680000000000001</v>
      </c>
      <c r="L50" s="11">
        <f t="shared" si="145"/>
        <v>4.1135999999999999</v>
      </c>
      <c r="M50" s="11">
        <f t="shared" si="145"/>
        <v>5.4215999999999998</v>
      </c>
      <c r="N50" s="11">
        <f t="shared" si="145"/>
        <v>3.3936000000000002</v>
      </c>
      <c r="O50" s="11">
        <f t="shared" ref="O50" si="147">O49*O48</f>
        <v>4.1856</v>
      </c>
      <c r="P50" s="11">
        <f t="shared" ref="P50:AC50" si="148">P49*P48</f>
        <v>3.7968000000000002</v>
      </c>
      <c r="Q50" s="11">
        <f t="shared" si="148"/>
        <v>3.1272000000000002</v>
      </c>
      <c r="R50" s="11">
        <f t="shared" si="148"/>
        <v>4.6560000000000006</v>
      </c>
      <c r="S50" s="11">
        <f t="shared" si="148"/>
        <v>4.2096</v>
      </c>
      <c r="T50" s="11">
        <f t="shared" si="148"/>
        <v>4.6823999999999995</v>
      </c>
      <c r="U50" s="11">
        <f t="shared" si="148"/>
        <v>4.3408695652173916</v>
      </c>
      <c r="V50" s="11">
        <f t="shared" si="148"/>
        <v>3.8587826086956527</v>
      </c>
      <c r="W50" s="11">
        <f t="shared" si="148"/>
        <v>4.4136000000000006</v>
      </c>
      <c r="X50" s="11">
        <f t="shared" si="148"/>
        <v>4.9512</v>
      </c>
      <c r="Y50" s="11">
        <f t="shared" si="148"/>
        <v>4.8672000000000004</v>
      </c>
      <c r="Z50" s="11">
        <f t="shared" si="148"/>
        <v>4.8201599999999996</v>
      </c>
      <c r="AA50" s="11">
        <f t="shared" si="148"/>
        <v>3.1008000000000004</v>
      </c>
      <c r="AB50" s="11">
        <f t="shared" si="148"/>
        <v>3.1008000000000004</v>
      </c>
      <c r="AC50" s="11">
        <f t="shared" si="148"/>
        <v>4.1718260869565214</v>
      </c>
      <c r="AD50" s="11">
        <f t="shared" ref="AD50" si="149">AD49*AD48</f>
        <v>4.9416000000000002</v>
      </c>
      <c r="AE50" s="85"/>
      <c r="AF50" s="11">
        <f t="shared" ref="AF50:AK50" si="150">AF49*AF48</f>
        <v>4.68</v>
      </c>
      <c r="AG50" s="11">
        <f t="shared" si="150"/>
        <v>4.4016000000000002</v>
      </c>
      <c r="AH50" s="11"/>
      <c r="AI50" s="11">
        <f>AI49*AI48</f>
        <v>5.6424000000000003</v>
      </c>
      <c r="AJ50" s="11">
        <f t="shared" si="150"/>
        <v>5.8056000000000001</v>
      </c>
      <c r="AK50" s="11">
        <f t="shared" si="150"/>
        <v>3.9552</v>
      </c>
      <c r="AL50" s="81"/>
    </row>
    <row r="51" spans="1:38" x14ac:dyDescent="0.3">
      <c r="A51" s="76"/>
      <c r="B51" s="120"/>
      <c r="C51" s="78"/>
      <c r="D51" s="5" t="s">
        <v>121</v>
      </c>
      <c r="E51" s="11">
        <f>E49*E47</f>
        <v>3.8400000000000004E-2</v>
      </c>
      <c r="F51" s="11">
        <f t="shared" ref="F51:G51" si="151">F49*F47</f>
        <v>0</v>
      </c>
      <c r="G51" s="11">
        <f t="shared" si="151"/>
        <v>0</v>
      </c>
      <c r="H51" s="11">
        <f t="shared" ref="H51:I51" si="152">H49*H47</f>
        <v>0</v>
      </c>
      <c r="I51" s="11">
        <f t="shared" si="152"/>
        <v>3.8400000000000004E-2</v>
      </c>
      <c r="J51" s="11">
        <f t="shared" ref="J51:N51" si="153">J49*J47</f>
        <v>0</v>
      </c>
      <c r="K51" s="11">
        <f t="shared" ref="K51" si="154">K49*K47</f>
        <v>0</v>
      </c>
      <c r="L51" s="11">
        <f t="shared" si="153"/>
        <v>0</v>
      </c>
      <c r="M51" s="11">
        <f t="shared" si="153"/>
        <v>0</v>
      </c>
      <c r="N51" s="11">
        <f t="shared" si="153"/>
        <v>0</v>
      </c>
      <c r="O51" s="11">
        <f t="shared" ref="O51" si="155">O49*O47</f>
        <v>0</v>
      </c>
      <c r="P51" s="11">
        <f t="shared" ref="P51:AC51" si="156">P49*P47</f>
        <v>0</v>
      </c>
      <c r="Q51" s="11">
        <f t="shared" si="156"/>
        <v>0</v>
      </c>
      <c r="R51" s="11">
        <f t="shared" si="156"/>
        <v>0</v>
      </c>
      <c r="S51" s="11">
        <f t="shared" si="156"/>
        <v>0</v>
      </c>
      <c r="T51" s="11">
        <f t="shared" si="156"/>
        <v>0</v>
      </c>
      <c r="U51" s="11">
        <f t="shared" si="156"/>
        <v>0</v>
      </c>
      <c r="V51" s="11">
        <f t="shared" si="156"/>
        <v>0</v>
      </c>
      <c r="W51" s="11">
        <f t="shared" si="156"/>
        <v>0</v>
      </c>
      <c r="X51" s="11">
        <f t="shared" si="156"/>
        <v>0</v>
      </c>
      <c r="Y51" s="11">
        <f t="shared" si="156"/>
        <v>0</v>
      </c>
      <c r="Z51" s="11">
        <f t="shared" si="156"/>
        <v>4.5600000000000002E-2</v>
      </c>
      <c r="AA51" s="11">
        <f t="shared" si="156"/>
        <v>0</v>
      </c>
      <c r="AB51" s="11">
        <f t="shared" si="156"/>
        <v>0</v>
      </c>
      <c r="AC51" s="11">
        <f t="shared" si="156"/>
        <v>0</v>
      </c>
      <c r="AD51" s="11">
        <f t="shared" ref="AD51" si="157">AD49*AD47</f>
        <v>0</v>
      </c>
      <c r="AE51" s="85"/>
      <c r="AF51" s="11">
        <f t="shared" ref="AF51:AK51" si="158">AF49*AF47</f>
        <v>3.8400000000000004E-2</v>
      </c>
      <c r="AG51" s="11">
        <f t="shared" si="158"/>
        <v>0</v>
      </c>
      <c r="AH51" s="11"/>
      <c r="AI51" s="11">
        <f>AI49*AI47</f>
        <v>0</v>
      </c>
      <c r="AJ51" s="11">
        <f t="shared" si="158"/>
        <v>0</v>
      </c>
      <c r="AK51" s="11">
        <f t="shared" si="158"/>
        <v>0</v>
      </c>
      <c r="AL51" s="81"/>
    </row>
    <row r="52" spans="1:38" x14ac:dyDescent="0.3">
      <c r="A52" s="76"/>
      <c r="B52" s="120"/>
      <c r="C52" s="78"/>
      <c r="D52" s="5" t="s">
        <v>123</v>
      </c>
      <c r="E52" s="11">
        <f>(E50+E51)*1.15</f>
        <v>2.99736</v>
      </c>
      <c r="F52" s="11">
        <f t="shared" ref="F52:G52" si="159">(F50+F51)*1.15</f>
        <v>3.0695891999999994</v>
      </c>
      <c r="G52" s="11">
        <f t="shared" si="159"/>
        <v>3.3119999999999998</v>
      </c>
      <c r="H52" s="11">
        <f t="shared" ref="H52:I52" si="160">(H50+H51)*1.15</f>
        <v>2.5793028000000002</v>
      </c>
      <c r="I52" s="11">
        <f t="shared" si="160"/>
        <v>5.1777600000000001</v>
      </c>
      <c r="J52" s="11">
        <f t="shared" ref="J52:N52" si="161">(J50+J51)*1.15</f>
        <v>5.2412400000000003</v>
      </c>
      <c r="K52" s="11">
        <f t="shared" ref="K52" si="162">(K50+K51)*1.15</f>
        <v>5.3681999999999999</v>
      </c>
      <c r="L52" s="11">
        <f t="shared" si="161"/>
        <v>4.7306399999999993</v>
      </c>
      <c r="M52" s="11">
        <f t="shared" si="161"/>
        <v>6.2348399999999993</v>
      </c>
      <c r="N52" s="11">
        <f t="shared" si="161"/>
        <v>3.9026399999999999</v>
      </c>
      <c r="O52" s="11">
        <f t="shared" ref="O52" si="163">(O50+O51)*1.15</f>
        <v>4.8134399999999999</v>
      </c>
      <c r="P52" s="11">
        <f t="shared" ref="P52:AC52" si="164">(P50+P51)*1.15</f>
        <v>4.36632</v>
      </c>
      <c r="Q52" s="11">
        <f t="shared" si="164"/>
        <v>3.5962800000000001</v>
      </c>
      <c r="R52" s="11">
        <f t="shared" si="164"/>
        <v>5.3544</v>
      </c>
      <c r="S52" s="11">
        <f t="shared" si="164"/>
        <v>4.8410399999999996</v>
      </c>
      <c r="T52" s="11">
        <f t="shared" si="164"/>
        <v>5.3847599999999991</v>
      </c>
      <c r="U52" s="11">
        <f t="shared" si="164"/>
        <v>4.992</v>
      </c>
      <c r="V52" s="11">
        <f t="shared" si="164"/>
        <v>4.4376000000000007</v>
      </c>
      <c r="W52" s="11">
        <f t="shared" si="164"/>
        <v>5.0756399999999999</v>
      </c>
      <c r="X52" s="11">
        <f t="shared" si="164"/>
        <v>5.6938800000000001</v>
      </c>
      <c r="Y52" s="11">
        <f t="shared" si="164"/>
        <v>5.5972800000000005</v>
      </c>
      <c r="Z52" s="11">
        <f t="shared" si="164"/>
        <v>5.595623999999999</v>
      </c>
      <c r="AA52" s="11">
        <f t="shared" si="164"/>
        <v>3.5659200000000002</v>
      </c>
      <c r="AB52" s="11">
        <f t="shared" si="164"/>
        <v>3.5659200000000002</v>
      </c>
      <c r="AC52" s="11">
        <f t="shared" si="164"/>
        <v>4.7975999999999992</v>
      </c>
      <c r="AD52" s="11">
        <f t="shared" ref="AD52" si="165">(AD50+AD51)*1.15</f>
        <v>5.6828399999999997</v>
      </c>
      <c r="AE52" s="85"/>
      <c r="AF52" s="11">
        <f t="shared" ref="AF52:AK52" si="166">(AF50+AF51)*1.15</f>
        <v>5.4261599999999994</v>
      </c>
      <c r="AG52" s="11">
        <f t="shared" si="166"/>
        <v>5.0618400000000001</v>
      </c>
      <c r="AH52" s="11"/>
      <c r="AI52" s="11">
        <f>(AI50+AI51)*1.15</f>
        <v>6.4887600000000001</v>
      </c>
      <c r="AJ52" s="11">
        <f t="shared" si="166"/>
        <v>6.6764399999999995</v>
      </c>
      <c r="AK52" s="11">
        <f t="shared" si="166"/>
        <v>4.5484799999999996</v>
      </c>
      <c r="AL52" s="81"/>
    </row>
    <row r="53" spans="1:38" x14ac:dyDescent="0.3">
      <c r="A53" s="76"/>
      <c r="B53" s="120"/>
      <c r="C53" s="78"/>
      <c r="D53" s="5" t="s">
        <v>124</v>
      </c>
      <c r="E53" s="11">
        <f>E46*1.15</f>
        <v>2.6242999999999999</v>
      </c>
      <c r="F53" s="11">
        <f t="shared" ref="F53:G53" si="167">F46*1.15</f>
        <v>2.005255</v>
      </c>
      <c r="G53" s="11">
        <f t="shared" si="167"/>
        <v>2.6449999999999996</v>
      </c>
      <c r="H53" s="11">
        <f t="shared" ref="H53:I53" si="168">H46*1.15</f>
        <v>2.7024999999999997</v>
      </c>
      <c r="I53" s="11">
        <f t="shared" si="168"/>
        <v>2.3689999999999998</v>
      </c>
      <c r="J53" s="11">
        <f t="shared" ref="J53:N53" si="169">J46*1.15</f>
        <v>2.5644999999999998</v>
      </c>
      <c r="K53" s="11">
        <f t="shared" ref="K53" si="170">K46*1.15</f>
        <v>2.5644999999999998</v>
      </c>
      <c r="L53" s="11">
        <f t="shared" si="169"/>
        <v>2.5644999999999998</v>
      </c>
      <c r="M53" s="11">
        <f t="shared" si="169"/>
        <v>2.5414999999999996</v>
      </c>
      <c r="N53" s="11">
        <f t="shared" si="169"/>
        <v>2.5414999999999996</v>
      </c>
      <c r="O53" s="11">
        <f t="shared" ref="O53" si="171">O46*1.15</f>
        <v>1.8974999999999997</v>
      </c>
      <c r="P53" s="11">
        <f t="shared" ref="P53:AC53" si="172">P46*1.15</f>
        <v>2.7024999999999997</v>
      </c>
      <c r="Q53" s="11">
        <f t="shared" si="172"/>
        <v>2.7024999999999997</v>
      </c>
      <c r="R53" s="11">
        <f t="shared" si="172"/>
        <v>1.5525</v>
      </c>
      <c r="S53" s="11">
        <f t="shared" si="172"/>
        <v>2.3573849999999998</v>
      </c>
      <c r="T53" s="11">
        <f t="shared" si="172"/>
        <v>2.60981</v>
      </c>
      <c r="U53" s="11">
        <f t="shared" si="172"/>
        <v>2.4857999999999998</v>
      </c>
      <c r="V53" s="11">
        <f t="shared" si="172"/>
        <v>2.2309999999999999</v>
      </c>
      <c r="W53" s="11">
        <f t="shared" si="172"/>
        <v>2.5414999999999996</v>
      </c>
      <c r="X53" s="11">
        <f t="shared" si="172"/>
        <v>2.361755</v>
      </c>
      <c r="Y53" s="11">
        <f t="shared" si="172"/>
        <v>2.3152949999999999</v>
      </c>
      <c r="Z53" s="11">
        <f t="shared" si="172"/>
        <v>3.0346199999999994</v>
      </c>
      <c r="AA53" s="11">
        <f t="shared" si="172"/>
        <v>2.7093999999999996</v>
      </c>
      <c r="AB53" s="11">
        <f t="shared" si="172"/>
        <v>2.7093999999999996</v>
      </c>
      <c r="AC53" s="11">
        <f t="shared" si="172"/>
        <v>2.5070000000000001</v>
      </c>
      <c r="AD53" s="11">
        <f t="shared" ref="AD53" si="173">AD46*1.15</f>
        <v>2.7024999999999997</v>
      </c>
      <c r="AE53" s="85"/>
      <c r="AF53" s="11">
        <f t="shared" ref="AF53:AK53" si="174">AF46*1.15</f>
        <v>2.4931999999999999</v>
      </c>
      <c r="AG53" s="11">
        <f t="shared" si="174"/>
        <v>2.5644999999999998</v>
      </c>
      <c r="AH53" s="11"/>
      <c r="AI53" s="11">
        <f>AI46*1.15</f>
        <v>2.8500449999999997</v>
      </c>
      <c r="AJ53" s="11">
        <f t="shared" si="174"/>
        <v>2.4402999999999997</v>
      </c>
      <c r="AK53" s="11">
        <f t="shared" si="174"/>
        <v>2.2769999999999997</v>
      </c>
      <c r="AL53" s="81"/>
    </row>
    <row r="54" spans="1:38" x14ac:dyDescent="0.3">
      <c r="A54" s="76"/>
      <c r="B54" s="120"/>
      <c r="C54" s="78"/>
      <c r="D54" s="5" t="s">
        <v>122</v>
      </c>
      <c r="E54" s="11">
        <f>E52+E53</f>
        <v>5.6216600000000003</v>
      </c>
      <c r="F54" s="11">
        <f t="shared" ref="F54:G54" si="175">F52+F53</f>
        <v>5.0748441999999994</v>
      </c>
      <c r="G54" s="11">
        <f t="shared" si="175"/>
        <v>5.956999999999999</v>
      </c>
      <c r="H54" s="11">
        <f t="shared" ref="H54:I54" si="176">H52+H53</f>
        <v>5.2818027999999995</v>
      </c>
      <c r="I54" s="11">
        <f t="shared" si="176"/>
        <v>7.5467599999999999</v>
      </c>
      <c r="J54" s="11">
        <f t="shared" ref="J54:N54" si="177">J52+J53</f>
        <v>7.8057400000000001</v>
      </c>
      <c r="K54" s="11">
        <f t="shared" ref="K54" si="178">K52+K53</f>
        <v>7.9326999999999996</v>
      </c>
      <c r="L54" s="11">
        <f t="shared" si="177"/>
        <v>7.2951399999999991</v>
      </c>
      <c r="M54" s="11">
        <f t="shared" si="177"/>
        <v>8.7763399999999994</v>
      </c>
      <c r="N54" s="11">
        <f t="shared" si="177"/>
        <v>6.4441399999999991</v>
      </c>
      <c r="O54" s="11">
        <f t="shared" ref="O54" si="179">O52+O53</f>
        <v>6.7109399999999999</v>
      </c>
      <c r="P54" s="11">
        <f t="shared" ref="P54:AC54" si="180">P52+P53</f>
        <v>7.0688199999999997</v>
      </c>
      <c r="Q54" s="11">
        <f t="shared" si="180"/>
        <v>6.2987799999999998</v>
      </c>
      <c r="R54" s="11">
        <f t="shared" si="180"/>
        <v>6.9069000000000003</v>
      </c>
      <c r="S54" s="11">
        <f t="shared" si="180"/>
        <v>7.1984249999999994</v>
      </c>
      <c r="T54" s="11">
        <f t="shared" si="180"/>
        <v>7.9945699999999995</v>
      </c>
      <c r="U54" s="11">
        <f t="shared" si="180"/>
        <v>7.4778000000000002</v>
      </c>
      <c r="V54" s="11">
        <f t="shared" si="180"/>
        <v>6.6686000000000005</v>
      </c>
      <c r="W54" s="11">
        <f t="shared" si="180"/>
        <v>7.6171399999999991</v>
      </c>
      <c r="X54" s="11">
        <f t="shared" si="180"/>
        <v>8.0556350000000005</v>
      </c>
      <c r="Y54" s="11">
        <f t="shared" si="180"/>
        <v>7.9125750000000004</v>
      </c>
      <c r="Z54" s="11">
        <f t="shared" si="180"/>
        <v>8.6302439999999976</v>
      </c>
      <c r="AA54" s="11">
        <f t="shared" si="180"/>
        <v>6.2753199999999998</v>
      </c>
      <c r="AB54" s="11">
        <f t="shared" si="180"/>
        <v>6.2753199999999998</v>
      </c>
      <c r="AC54" s="11">
        <f t="shared" si="180"/>
        <v>7.3045999999999989</v>
      </c>
      <c r="AD54" s="11">
        <f t="shared" ref="AD54" si="181">AD52+AD53</f>
        <v>8.3853399999999993</v>
      </c>
      <c r="AE54" s="85"/>
      <c r="AF54" s="11">
        <f t="shared" ref="AF54:AK54" si="182">AF52+AF53</f>
        <v>7.9193599999999993</v>
      </c>
      <c r="AG54" s="11">
        <f t="shared" si="182"/>
        <v>7.6263399999999999</v>
      </c>
      <c r="AH54" s="11"/>
      <c r="AI54" s="11">
        <f>AI52+AI53</f>
        <v>9.3388050000000007</v>
      </c>
      <c r="AJ54" s="11">
        <f t="shared" si="182"/>
        <v>9.1167400000000001</v>
      </c>
      <c r="AK54" s="11">
        <f t="shared" si="182"/>
        <v>6.8254799999999989</v>
      </c>
      <c r="AL54" s="81"/>
    </row>
    <row r="55" spans="1:38" x14ac:dyDescent="0.3">
      <c r="A55" s="88"/>
      <c r="AE55" s="83"/>
      <c r="AL55" s="79"/>
    </row>
    <row r="56" spans="1:38" x14ac:dyDescent="0.3">
      <c r="A56" s="87"/>
      <c r="B56" s="46"/>
      <c r="C56" s="46"/>
      <c r="D56" s="49" t="str">
        <f>CONCATENATE("Best plans for ",B2, " assuming annual consumption of ",B26, " kWh")</f>
        <v>Best plans for Auckland assuming annual consumption of 9108 kWh</v>
      </c>
      <c r="E56" s="46"/>
      <c r="F56" s="46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</row>
    <row r="57" spans="1:38" x14ac:dyDescent="0.3">
      <c r="A57" s="87"/>
      <c r="B57" s="46"/>
      <c r="C57" s="46"/>
      <c r="D57" s="49" t="str">
        <f t="shared" ref="D57:AC57" si="183">D1</f>
        <v>Plan Type</v>
      </c>
      <c r="E57" s="49" t="str">
        <f t="shared" si="183"/>
        <v>EV plan</v>
      </c>
      <c r="F57" s="49" t="str">
        <f t="shared" si="183"/>
        <v>EV plan</v>
      </c>
      <c r="G57" s="49" t="str">
        <f t="shared" si="183"/>
        <v>EV plan</v>
      </c>
      <c r="H57" s="49" t="str">
        <f t="shared" si="183"/>
        <v>EV plan</v>
      </c>
      <c r="I57" s="49" t="str">
        <f t="shared" si="183"/>
        <v>Regular power plan</v>
      </c>
      <c r="J57" s="49" t="str">
        <f t="shared" si="183"/>
        <v>Regular power plan</v>
      </c>
      <c r="K57" s="49" t="str">
        <f t="shared" ref="K57" si="184">K1</f>
        <v>Regular power plan</v>
      </c>
      <c r="L57" s="49" t="str">
        <f t="shared" si="183"/>
        <v>Regular power plan</v>
      </c>
      <c r="M57" s="49" t="str">
        <f t="shared" si="183"/>
        <v>Regular power plan</v>
      </c>
      <c r="N57" s="49" t="str">
        <f t="shared" si="183"/>
        <v>Regular power plan</v>
      </c>
      <c r="O57" s="49" t="str">
        <f t="shared" ref="O57" si="185">O1</f>
        <v>Regular power plan</v>
      </c>
      <c r="P57" s="49" t="str">
        <f t="shared" si="183"/>
        <v>Regular power plan</v>
      </c>
      <c r="Q57" s="49" t="str">
        <f t="shared" si="183"/>
        <v>Regular power plan</v>
      </c>
      <c r="R57" s="49" t="str">
        <f t="shared" si="183"/>
        <v>Regular power plan</v>
      </c>
      <c r="S57" s="49" t="str">
        <f t="shared" si="183"/>
        <v>Regular power plan</v>
      </c>
      <c r="T57" s="49" t="str">
        <f t="shared" si="183"/>
        <v>Regular power plan</v>
      </c>
      <c r="U57" s="49" t="str">
        <f t="shared" si="183"/>
        <v>Regular power plan</v>
      </c>
      <c r="V57" s="49" t="str">
        <f t="shared" si="183"/>
        <v>Regular power plan</v>
      </c>
      <c r="W57" s="49" t="str">
        <f t="shared" si="183"/>
        <v>Regular power plan</v>
      </c>
      <c r="X57" s="49" t="str">
        <f t="shared" si="183"/>
        <v>Regular power plan</v>
      </c>
      <c r="Y57" s="49" t="str">
        <f t="shared" si="183"/>
        <v>Regular power plan</v>
      </c>
      <c r="Z57" s="49" t="str">
        <f t="shared" si="183"/>
        <v>Regular power plan</v>
      </c>
      <c r="AA57" s="49" t="str">
        <f t="shared" si="183"/>
        <v>Regular power plan</v>
      </c>
      <c r="AB57" s="49" t="str">
        <f t="shared" si="183"/>
        <v>Regular power plan</v>
      </c>
      <c r="AC57" s="49" t="str">
        <f t="shared" si="183"/>
        <v>Regular power plan</v>
      </c>
      <c r="AD57" s="49" t="str">
        <f t="shared" ref="AD57" si="186">AD1</f>
        <v>Regular power plan</v>
      </c>
      <c r="AE57" s="83"/>
      <c r="AF57" s="49" t="str">
        <f t="shared" ref="AF57:AK58" si="187">AF1</f>
        <v>Bundle Power Plan</v>
      </c>
      <c r="AG57" s="49" t="str">
        <f t="shared" si="187"/>
        <v>Bundle Power Plan</v>
      </c>
      <c r="AH57" s="49"/>
      <c r="AI57" s="49" t="str">
        <f>AI1</f>
        <v>Bundle power plan</v>
      </c>
      <c r="AJ57" s="49" t="str">
        <f t="shared" si="187"/>
        <v>Bundle Power Plan</v>
      </c>
      <c r="AK57" s="49" t="str">
        <f t="shared" si="187"/>
        <v>Bundle Power Plan</v>
      </c>
      <c r="AL57" s="79"/>
    </row>
    <row r="58" spans="1:38" ht="14.4" customHeight="1" x14ac:dyDescent="0.3">
      <c r="A58" s="87"/>
      <c r="B58" s="75"/>
      <c r="C58" s="75"/>
      <c r="D58" s="5" t="s">
        <v>106</v>
      </c>
      <c r="E58" s="5" t="str">
        <f t="shared" ref="E58:AC58" si="188">E2</f>
        <v>Contact EV - Good Charge (Standard)</v>
      </c>
      <c r="F58" s="5" t="str">
        <f t="shared" si="188"/>
        <v>Meridian EV</v>
      </c>
      <c r="G58" s="5" t="str">
        <f t="shared" si="188"/>
        <v>Genesis EV Plan</v>
      </c>
      <c r="H58" s="5" t="str">
        <f t="shared" si="188"/>
        <v>Z Energy - EV at Home Plan</v>
      </c>
      <c r="I58" s="5" t="str">
        <f t="shared" si="188"/>
        <v>Contact Basic Plan (Standard)</v>
      </c>
      <c r="J58" s="5" t="str">
        <f t="shared" si="188"/>
        <v>Ecotricity ecoSAVER (Standard)</v>
      </c>
      <c r="K58" s="5" t="str">
        <f t="shared" ref="K58" si="189">K2</f>
        <v>Ecotricity ecoANYTIME (Standard)</v>
      </c>
      <c r="L58" s="5" t="str">
        <f t="shared" si="188"/>
        <v>Ecotricity ecoWHOLESALE (Standard)</v>
      </c>
      <c r="M58" s="5" t="str">
        <f t="shared" si="188"/>
        <v>Electric Kiwi - Kiwi (Standard)</v>
      </c>
      <c r="N58" s="5" t="str">
        <f t="shared" si="188"/>
        <v>Electric Kiwi - MoveMaster (Standard)</v>
      </c>
      <c r="O58" s="5" t="str">
        <f t="shared" ref="O58" si="190">O2</f>
        <v>Electric Kiwi - Prepay 300 (Standard)</v>
      </c>
      <c r="P58" s="5" t="str">
        <f t="shared" si="188"/>
        <v>Flick Energy Flat (Standard)</v>
      </c>
      <c r="Q58" s="5" t="str">
        <f t="shared" si="188"/>
        <v>Flick Energy Off Peak (Standard)</v>
      </c>
      <c r="R58" s="5" t="str">
        <f t="shared" si="188"/>
        <v>Frank Energy (Standard)</v>
      </c>
      <c r="S58" s="5" t="str">
        <f t="shared" si="188"/>
        <v>Genesis Energy Basic (Standard)</v>
      </c>
      <c r="T58" s="5" t="str">
        <f t="shared" si="188"/>
        <v>Genesis Energy Plus (Standard)</v>
      </c>
      <c r="U58" s="5" t="str">
        <f t="shared" si="188"/>
        <v>Globug (Standard)</v>
      </c>
      <c r="V58" s="5" t="str">
        <f t="shared" si="188"/>
        <v>Mercury Open Term (Standard)</v>
      </c>
      <c r="W58" s="5" t="str">
        <f t="shared" si="188"/>
        <v>Mercury 1 Year Fixed (Standard)</v>
      </c>
      <c r="X58" s="5" t="str">
        <f t="shared" si="188"/>
        <v>Meridian 2- year contract (Standard)</v>
      </c>
      <c r="Y58" s="5" t="str">
        <f t="shared" si="188"/>
        <v>Meridian No Fixed Term (Standard)</v>
      </c>
      <c r="Z58" s="5" t="str">
        <f t="shared" si="188"/>
        <v>Nova Energy (Standard)</v>
      </c>
      <c r="AA58" s="5" t="str">
        <f t="shared" si="188"/>
        <v>Octopus Flexi (Standard)</v>
      </c>
      <c r="AB58" s="5" t="str">
        <f t="shared" si="188"/>
        <v>Octopus Peaker (Standard)</v>
      </c>
      <c r="AC58" s="5" t="str">
        <f t="shared" si="188"/>
        <v>Powershop (Standard)</v>
      </c>
      <c r="AD58" s="5" t="str">
        <f t="shared" ref="AD58" si="191">AD2</f>
        <v>Z Fuel back home (Standard)</v>
      </c>
      <c r="AE58" s="83"/>
      <c r="AF58" s="5" t="str">
        <f t="shared" si="187"/>
        <v>Contact Broadband Bundle (Standard)</v>
      </c>
      <c r="AG58" s="5" t="str">
        <f t="shared" si="187"/>
        <v>Mercury Broadband Bundle (Standard)</v>
      </c>
      <c r="AH58" s="5"/>
      <c r="AI58" s="5" t="str">
        <f>AI2</f>
        <v>Slingshot (Standard)</v>
      </c>
      <c r="AJ58" s="5" t="str">
        <f t="shared" si="187"/>
        <v>2degrees Bundle (Standard)</v>
      </c>
      <c r="AK58" s="5" t="str">
        <f t="shared" si="187"/>
        <v>Electric Kiwi - PowerShifter (Standard)</v>
      </c>
      <c r="AL58" s="79"/>
    </row>
    <row r="59" spans="1:38" ht="28.8" customHeight="1" x14ac:dyDescent="0.3">
      <c r="A59" s="87"/>
      <c r="B59" s="106" t="s">
        <v>90</v>
      </c>
      <c r="C59" s="106"/>
      <c r="D59" s="5" t="s">
        <v>74</v>
      </c>
      <c r="E59" s="6">
        <f t="shared" ref="E59:AC59" si="192">E24</f>
        <v>2823.8482299999996</v>
      </c>
      <c r="F59" s="6">
        <f t="shared" si="192"/>
        <v>2396.3943951787801</v>
      </c>
      <c r="G59" s="6">
        <f t="shared" si="192"/>
        <v>2720.6038399479999</v>
      </c>
      <c r="H59" s="6">
        <f t="shared" si="192"/>
        <v>2636.4415063399997</v>
      </c>
      <c r="I59" s="6">
        <f t="shared" si="192"/>
        <v>2829.6449199999997</v>
      </c>
      <c r="J59" s="6">
        <f t="shared" si="192"/>
        <v>3278.3668976000004</v>
      </c>
      <c r="K59" s="6">
        <f t="shared" ref="K59" si="193">K24</f>
        <v>3292.4546965999994</v>
      </c>
      <c r="L59" s="6">
        <f t="shared" si="192"/>
        <v>3195.9663661999998</v>
      </c>
      <c r="M59" s="6">
        <f t="shared" si="192"/>
        <v>3537.9438303999996</v>
      </c>
      <c r="N59" s="6">
        <f t="shared" si="192"/>
        <v>3241.1678476000002</v>
      </c>
      <c r="O59" s="6">
        <f t="shared" ref="O59" si="194">O24</f>
        <v>2707.9387962000001</v>
      </c>
      <c r="P59" s="6">
        <f t="shared" si="192"/>
        <v>2643.4309399999997</v>
      </c>
      <c r="Q59" s="6">
        <f t="shared" si="192"/>
        <v>2635.9628353999997</v>
      </c>
      <c r="R59" s="6">
        <f t="shared" si="192"/>
        <v>2598.6572999999999</v>
      </c>
      <c r="S59" s="6">
        <f t="shared" si="192"/>
        <v>2697.6202049999997</v>
      </c>
      <c r="T59" s="6">
        <f t="shared" si="192"/>
        <v>2716.3312458</v>
      </c>
      <c r="U59" s="6">
        <f t="shared" si="192"/>
        <v>2801.7809999999999</v>
      </c>
      <c r="V59" s="6">
        <f t="shared" si="192"/>
        <v>2498.3842</v>
      </c>
      <c r="W59" s="6">
        <f t="shared" si="192"/>
        <v>2603.8528799999999</v>
      </c>
      <c r="X59" s="6">
        <f t="shared" si="192"/>
        <v>2822.868035</v>
      </c>
      <c r="Y59" s="6">
        <f t="shared" si="192"/>
        <v>2849.2504349999999</v>
      </c>
      <c r="Z59" s="6">
        <f t="shared" si="192"/>
        <v>3231.1756079999996</v>
      </c>
      <c r="AA59" s="6">
        <f t="shared" si="192"/>
        <v>3154.1157272</v>
      </c>
      <c r="AB59" s="6">
        <f t="shared" si="192"/>
        <v>3154.1157272</v>
      </c>
      <c r="AC59" s="6">
        <f t="shared" si="192"/>
        <v>2585.7442000000001</v>
      </c>
      <c r="AD59" s="6">
        <f t="shared" ref="AD59" si="195">AD24</f>
        <v>3143.0502799999995</v>
      </c>
      <c r="AE59" s="85"/>
      <c r="AF59" s="6">
        <f>AF24</f>
        <v>2969.2457199999999</v>
      </c>
      <c r="AG59" s="6">
        <f>AG24</f>
        <v>2857.0107799999996</v>
      </c>
      <c r="AH59" s="6"/>
      <c r="AI59" s="6">
        <f>AI24</f>
        <v>3262.7508449999996</v>
      </c>
      <c r="AJ59" s="6">
        <f>AJ24</f>
        <v>3424.4184799999994</v>
      </c>
      <c r="AK59" s="6">
        <f>AK24</f>
        <v>2557.2531599999998</v>
      </c>
      <c r="AL59" s="81"/>
    </row>
    <row r="60" spans="1:38" x14ac:dyDescent="0.3">
      <c r="A60" s="87"/>
      <c r="B60" s="106"/>
      <c r="C60" s="106"/>
      <c r="D60" s="5" t="s">
        <v>75</v>
      </c>
      <c r="E60" s="5" t="str">
        <f t="shared" ref="E60:AC60" si="196">E3</f>
        <v>Open</v>
      </c>
      <c r="F60" s="5" t="str">
        <f t="shared" si="196"/>
        <v>Fixed (24 months, prices fixed too)</v>
      </c>
      <c r="G60" s="5" t="str">
        <f t="shared" si="196"/>
        <v>Fixed (12 months)</v>
      </c>
      <c r="H60" s="5" t="str">
        <f t="shared" si="196"/>
        <v>Open</v>
      </c>
      <c r="I60" s="5" t="str">
        <f t="shared" si="196"/>
        <v>Open</v>
      </c>
      <c r="J60" s="5" t="str">
        <f t="shared" si="196"/>
        <v xml:space="preserve">Open </v>
      </c>
      <c r="K60" s="5" t="str">
        <f t="shared" ref="K60" si="197">K3</f>
        <v>Open (prices fixed for 12 months)</v>
      </c>
      <c r="L60" s="5" t="str">
        <f t="shared" si="196"/>
        <v>Open (prices change every 30 minutes)</v>
      </c>
      <c r="M60" s="5" t="str">
        <f t="shared" si="196"/>
        <v>Open</v>
      </c>
      <c r="N60" s="5" t="str">
        <f t="shared" si="196"/>
        <v>Open</v>
      </c>
      <c r="O60" s="5" t="str">
        <f t="shared" ref="O60" si="198">O3</f>
        <v>Open</v>
      </c>
      <c r="P60" s="5" t="str">
        <f t="shared" si="196"/>
        <v>Open</v>
      </c>
      <c r="Q60" s="5" t="str">
        <f t="shared" si="196"/>
        <v>Open</v>
      </c>
      <c r="R60" s="5" t="str">
        <f t="shared" si="196"/>
        <v>Open</v>
      </c>
      <c r="S60" s="5" t="str">
        <f t="shared" si="196"/>
        <v>Fixed (12 months)</v>
      </c>
      <c r="T60" s="5" t="str">
        <f t="shared" si="196"/>
        <v>Open or Fixed</v>
      </c>
      <c r="U60" s="5" t="str">
        <f t="shared" si="196"/>
        <v>Open</v>
      </c>
      <c r="V60" s="5" t="str">
        <f t="shared" si="196"/>
        <v>Open</v>
      </c>
      <c r="W60" s="5" t="str">
        <f t="shared" si="196"/>
        <v>Fixed (12 months)</v>
      </c>
      <c r="X60" s="5" t="str">
        <f t="shared" si="196"/>
        <v>Fixed (24 months)</v>
      </c>
      <c r="Y60" s="5" t="str">
        <f t="shared" si="196"/>
        <v>Open</v>
      </c>
      <c r="Z60" s="5" t="str">
        <f t="shared" si="196"/>
        <v>Open</v>
      </c>
      <c r="AA60" s="5" t="str">
        <f t="shared" si="196"/>
        <v>Open</v>
      </c>
      <c r="AB60" s="5" t="str">
        <f t="shared" si="196"/>
        <v>Open</v>
      </c>
      <c r="AC60" s="5" t="str">
        <f t="shared" si="196"/>
        <v>Open</v>
      </c>
      <c r="AD60" s="5" t="str">
        <f t="shared" ref="AD60" si="199">AD3</f>
        <v>Open</v>
      </c>
      <c r="AE60" s="83"/>
      <c r="AF60" s="5" t="str">
        <f>AF3</f>
        <v>Open</v>
      </c>
      <c r="AG60" s="5" t="str">
        <f>AG3</f>
        <v>Fixed (12 months)</v>
      </c>
      <c r="AH60" s="5"/>
      <c r="AI60" s="5" t="str">
        <f>AI3</f>
        <v>Fixed 12 months</v>
      </c>
      <c r="AJ60" s="5" t="str">
        <f>AJ3</f>
        <v>Open / Fixed</v>
      </c>
      <c r="AK60" s="5" t="e">
        <f>AK3</f>
        <v>#N/A</v>
      </c>
      <c r="AL60" s="79"/>
    </row>
    <row r="61" spans="1:38" x14ac:dyDescent="0.3">
      <c r="A61" s="87"/>
      <c r="B61" s="106"/>
      <c r="C61" s="106"/>
      <c r="D61" s="5" t="s">
        <v>107</v>
      </c>
      <c r="E61" s="5">
        <f t="shared" ref="E61:AC61" si="200">E19</f>
        <v>0</v>
      </c>
      <c r="F61" s="5" t="str">
        <f t="shared" si="200"/>
        <v>EV01</v>
      </c>
      <c r="G61" s="5" t="str">
        <f t="shared" si="200"/>
        <v>EV04</v>
      </c>
      <c r="H61" s="5" t="str">
        <f t="shared" si="200"/>
        <v>EV05</v>
      </c>
      <c r="I61" s="5" t="str">
        <f t="shared" si="200"/>
        <v>.</v>
      </c>
      <c r="J61" s="5" t="str">
        <f t="shared" si="200"/>
        <v>.</v>
      </c>
      <c r="K61" s="5" t="str">
        <f t="shared" ref="K61" si="201">K19</f>
        <v>.</v>
      </c>
      <c r="L61" s="5" t="str">
        <f t="shared" si="200"/>
        <v>.</v>
      </c>
      <c r="M61" s="5" t="str">
        <f t="shared" si="200"/>
        <v>.</v>
      </c>
      <c r="N61" s="5" t="str">
        <f t="shared" si="200"/>
        <v>.</v>
      </c>
      <c r="O61" s="5">
        <f t="shared" ref="O61" si="202">O19</f>
        <v>0</v>
      </c>
      <c r="P61" s="5" t="str">
        <f t="shared" si="200"/>
        <v>.</v>
      </c>
      <c r="Q61" s="5" t="str">
        <f t="shared" si="200"/>
        <v>.</v>
      </c>
      <c r="R61" s="5" t="str">
        <f t="shared" si="200"/>
        <v>.</v>
      </c>
      <c r="S61" s="5" t="str">
        <f t="shared" si="200"/>
        <v>.</v>
      </c>
      <c r="T61" s="5" t="str">
        <f t="shared" si="200"/>
        <v>DISC-03</v>
      </c>
      <c r="U61" s="5" t="str">
        <f t="shared" si="200"/>
        <v>.</v>
      </c>
      <c r="V61" s="5" t="str">
        <f t="shared" si="200"/>
        <v>.</v>
      </c>
      <c r="W61" s="5" t="str">
        <f t="shared" si="200"/>
        <v>DISC-04</v>
      </c>
      <c r="X61" s="5" t="str">
        <f t="shared" si="200"/>
        <v>DISC-07</v>
      </c>
      <c r="Y61" s="5" t="str">
        <f t="shared" si="200"/>
        <v>DISC-10</v>
      </c>
      <c r="Z61" s="5" t="str">
        <f t="shared" si="200"/>
        <v>.</v>
      </c>
      <c r="AA61" s="5" t="str">
        <f t="shared" si="200"/>
        <v>.</v>
      </c>
      <c r="AB61" s="5" t="str">
        <f t="shared" si="200"/>
        <v>.</v>
      </c>
      <c r="AC61" s="5" t="str">
        <f t="shared" si="200"/>
        <v>DISC-08</v>
      </c>
      <c r="AD61" s="5" t="str">
        <f t="shared" ref="AD61" si="203">AD19</f>
        <v>DISC-09</v>
      </c>
      <c r="AE61" s="83"/>
      <c r="AF61" s="5" t="str">
        <f>AF19</f>
        <v>BUND-05</v>
      </c>
      <c r="AG61" s="5" t="str">
        <f>AG19</f>
        <v>BUND-04</v>
      </c>
      <c r="AH61" s="5"/>
      <c r="AI61" s="5" t="str">
        <f>AI19</f>
        <v>BUND-02</v>
      </c>
      <c r="AJ61" s="5" t="str">
        <f>AJ19</f>
        <v>BUND-06</v>
      </c>
      <c r="AK61" s="5" t="e">
        <f>AK19</f>
        <v>#N/A</v>
      </c>
      <c r="AL61" s="79"/>
    </row>
    <row r="62" spans="1:38" x14ac:dyDescent="0.3">
      <c r="A62" s="118"/>
      <c r="B62" s="118" t="s">
        <v>217</v>
      </c>
      <c r="C62" s="118"/>
      <c r="D62" s="12" t="s">
        <v>157</v>
      </c>
      <c r="E62" s="51">
        <f>E52</f>
        <v>2.99736</v>
      </c>
      <c r="F62" s="51">
        <f>F52</f>
        <v>3.0695891999999994</v>
      </c>
      <c r="G62" s="51">
        <f>G52</f>
        <v>3.3119999999999998</v>
      </c>
      <c r="H62" s="51">
        <f>H52</f>
        <v>2.5793028000000002</v>
      </c>
      <c r="I62" s="51">
        <f t="shared" ref="I62:L62" si="204">I52</f>
        <v>5.1777600000000001</v>
      </c>
      <c r="J62" s="51">
        <f t="shared" si="204"/>
        <v>5.2412400000000003</v>
      </c>
      <c r="K62" s="51">
        <f t="shared" ref="K62" si="205">K52</f>
        <v>5.3681999999999999</v>
      </c>
      <c r="L62" s="51">
        <f t="shared" si="204"/>
        <v>4.7306399999999993</v>
      </c>
      <c r="M62" s="51">
        <f t="shared" ref="M62:AC62" si="206">M52</f>
        <v>6.2348399999999993</v>
      </c>
      <c r="N62" s="51">
        <f t="shared" si="206"/>
        <v>3.9026399999999999</v>
      </c>
      <c r="O62" s="51">
        <f t="shared" ref="O62" si="207">O52</f>
        <v>4.8134399999999999</v>
      </c>
      <c r="P62" s="51">
        <f t="shared" si="206"/>
        <v>4.36632</v>
      </c>
      <c r="Q62" s="51">
        <f t="shared" si="206"/>
        <v>3.5962800000000001</v>
      </c>
      <c r="R62" s="51">
        <f t="shared" si="206"/>
        <v>5.3544</v>
      </c>
      <c r="S62" s="51">
        <f t="shared" si="206"/>
        <v>4.8410399999999996</v>
      </c>
      <c r="T62" s="51">
        <f t="shared" si="206"/>
        <v>5.3847599999999991</v>
      </c>
      <c r="U62" s="51">
        <f t="shared" si="206"/>
        <v>4.992</v>
      </c>
      <c r="V62" s="51">
        <f t="shared" si="206"/>
        <v>4.4376000000000007</v>
      </c>
      <c r="W62" s="51">
        <f t="shared" si="206"/>
        <v>5.0756399999999999</v>
      </c>
      <c r="X62" s="51">
        <f t="shared" si="206"/>
        <v>5.6938800000000001</v>
      </c>
      <c r="Y62" s="51">
        <f t="shared" si="206"/>
        <v>5.5972800000000005</v>
      </c>
      <c r="Z62" s="51">
        <f t="shared" si="206"/>
        <v>5.595623999999999</v>
      </c>
      <c r="AA62" s="51">
        <f t="shared" si="206"/>
        <v>3.5659200000000002</v>
      </c>
      <c r="AB62" s="51">
        <f t="shared" si="206"/>
        <v>3.5659200000000002</v>
      </c>
      <c r="AC62" s="51">
        <f t="shared" si="206"/>
        <v>4.7975999999999992</v>
      </c>
      <c r="AD62" s="51">
        <f t="shared" ref="AD62" si="208">AD52</f>
        <v>5.6828399999999997</v>
      </c>
      <c r="AE62" s="85"/>
      <c r="AF62" s="51">
        <f t="shared" ref="AF62:AK62" si="209">AF52</f>
        <v>5.4261599999999994</v>
      </c>
      <c r="AG62" s="51">
        <f t="shared" si="209"/>
        <v>5.0618400000000001</v>
      </c>
      <c r="AH62" s="51"/>
      <c r="AI62" s="51">
        <f>AI52</f>
        <v>6.4887600000000001</v>
      </c>
      <c r="AJ62" s="51">
        <f t="shared" si="209"/>
        <v>6.6764399999999995</v>
      </c>
      <c r="AK62" s="51">
        <f t="shared" si="209"/>
        <v>4.5484799999999996</v>
      </c>
      <c r="AL62" s="81"/>
    </row>
    <row r="63" spans="1:38" x14ac:dyDescent="0.3">
      <c r="A63" s="118"/>
      <c r="B63" s="118"/>
      <c r="C63" s="118"/>
      <c r="D63" s="12" t="s">
        <v>158</v>
      </c>
      <c r="E63" s="51">
        <f>E54</f>
        <v>5.6216600000000003</v>
      </c>
      <c r="F63" s="51">
        <f>F54</f>
        <v>5.0748441999999994</v>
      </c>
      <c r="G63" s="51">
        <f>G54</f>
        <v>5.956999999999999</v>
      </c>
      <c r="H63" s="51">
        <f>H54</f>
        <v>5.2818027999999995</v>
      </c>
      <c r="I63" s="51">
        <f t="shared" ref="I63:L63" si="210">I54</f>
        <v>7.5467599999999999</v>
      </c>
      <c r="J63" s="51">
        <f t="shared" si="210"/>
        <v>7.8057400000000001</v>
      </c>
      <c r="K63" s="51">
        <f t="shared" ref="K63" si="211">K54</f>
        <v>7.9326999999999996</v>
      </c>
      <c r="L63" s="51">
        <f t="shared" si="210"/>
        <v>7.2951399999999991</v>
      </c>
      <c r="M63" s="51">
        <f t="shared" ref="M63:AC63" si="212">M54</f>
        <v>8.7763399999999994</v>
      </c>
      <c r="N63" s="51">
        <f t="shared" si="212"/>
        <v>6.4441399999999991</v>
      </c>
      <c r="O63" s="51">
        <f t="shared" ref="O63" si="213">O54</f>
        <v>6.7109399999999999</v>
      </c>
      <c r="P63" s="51">
        <f t="shared" si="212"/>
        <v>7.0688199999999997</v>
      </c>
      <c r="Q63" s="51">
        <f t="shared" si="212"/>
        <v>6.2987799999999998</v>
      </c>
      <c r="R63" s="51">
        <f t="shared" si="212"/>
        <v>6.9069000000000003</v>
      </c>
      <c r="S63" s="51">
        <f t="shared" si="212"/>
        <v>7.1984249999999994</v>
      </c>
      <c r="T63" s="51">
        <f t="shared" si="212"/>
        <v>7.9945699999999995</v>
      </c>
      <c r="U63" s="51">
        <f t="shared" si="212"/>
        <v>7.4778000000000002</v>
      </c>
      <c r="V63" s="51">
        <f t="shared" si="212"/>
        <v>6.6686000000000005</v>
      </c>
      <c r="W63" s="51">
        <f t="shared" si="212"/>
        <v>7.6171399999999991</v>
      </c>
      <c r="X63" s="51">
        <f t="shared" si="212"/>
        <v>8.0556350000000005</v>
      </c>
      <c r="Y63" s="51">
        <f t="shared" si="212"/>
        <v>7.9125750000000004</v>
      </c>
      <c r="Z63" s="51">
        <f t="shared" si="212"/>
        <v>8.6302439999999976</v>
      </c>
      <c r="AA63" s="51">
        <f t="shared" si="212"/>
        <v>6.2753199999999998</v>
      </c>
      <c r="AB63" s="51">
        <f t="shared" si="212"/>
        <v>6.2753199999999998</v>
      </c>
      <c r="AC63" s="51">
        <f t="shared" si="212"/>
        <v>7.3045999999999989</v>
      </c>
      <c r="AD63" s="51">
        <f t="shared" ref="AD63" si="214">AD54</f>
        <v>8.3853399999999993</v>
      </c>
      <c r="AE63" s="85"/>
      <c r="AF63" s="51">
        <f t="shared" ref="AF63:AK63" si="215">AF54</f>
        <v>7.9193599999999993</v>
      </c>
      <c r="AG63" s="51">
        <f t="shared" si="215"/>
        <v>7.6263399999999999</v>
      </c>
      <c r="AH63" s="51"/>
      <c r="AI63" s="51">
        <f>AI54</f>
        <v>9.3388050000000007</v>
      </c>
      <c r="AJ63" s="51">
        <f t="shared" si="215"/>
        <v>9.1167400000000001</v>
      </c>
      <c r="AK63" s="51">
        <f t="shared" si="215"/>
        <v>6.8254799999999989</v>
      </c>
      <c r="AL63" s="81"/>
    </row>
    <row r="64" spans="1:38" ht="14.4" customHeight="1" x14ac:dyDescent="0.3">
      <c r="A64" s="119" t="s">
        <v>218</v>
      </c>
      <c r="B64" s="119"/>
      <c r="C64" s="119"/>
      <c r="D64" s="77" t="s">
        <v>219</v>
      </c>
      <c r="E64" s="78">
        <f>VLOOKUP(E58,'Plan terms'!$A:$G,6,FALSE)</f>
        <v>0</v>
      </c>
      <c r="F64" s="78">
        <f>VLOOKUP(F58,'Plan terms'!$A:$G,6,FALSE)</f>
        <v>0</v>
      </c>
      <c r="G64" s="78">
        <f>VLOOKUP(G58,'Plan terms'!$A:$G,6,FALSE)</f>
        <v>0</v>
      </c>
      <c r="H64" s="78">
        <f>VLOOKUP(H58,'Plan terms'!$A:$G,6,FALSE)</f>
        <v>0</v>
      </c>
      <c r="I64" s="78">
        <f>VLOOKUP(I58,'Plan terms'!$A:$G,6,FALSE)</f>
        <v>0</v>
      </c>
      <c r="J64" s="78">
        <f>VLOOKUP(J58,'Plan terms'!$A:$G,6,FALSE)</f>
        <v>0</v>
      </c>
      <c r="K64" s="78">
        <f>VLOOKUP(K58,'Plan terms'!$A:$G,6,FALSE)</f>
        <v>0</v>
      </c>
      <c r="L64" s="78">
        <f>VLOOKUP(L58,'Plan terms'!$A:$G,6,FALSE)</f>
        <v>0</v>
      </c>
      <c r="M64" s="78">
        <f>VLOOKUP(M58,'Plan terms'!$A:$G,6,FALSE)</f>
        <v>0</v>
      </c>
      <c r="N64" s="78">
        <f>VLOOKUP(N58,'Plan terms'!$A:$G,6,FALSE)</f>
        <v>0</v>
      </c>
      <c r="O64" s="78">
        <f>VLOOKUP(O58,'Plan terms'!$A:$G,6,FALSE)</f>
        <v>0</v>
      </c>
      <c r="P64" s="78">
        <f>VLOOKUP(P58,'Plan terms'!$A:$G,6,FALSE)</f>
        <v>0</v>
      </c>
      <c r="Q64" s="78">
        <f>VLOOKUP(Q58,'Plan terms'!$A:$G,6,FALSE)</f>
        <v>0</v>
      </c>
      <c r="R64" s="78">
        <f>VLOOKUP(R58,'Plan terms'!$A:$G,6,FALSE)</f>
        <v>0</v>
      </c>
      <c r="S64" s="78">
        <f>VLOOKUP(S58,'Plan terms'!$A:$G,6,FALSE)</f>
        <v>0.02</v>
      </c>
      <c r="T64" s="78">
        <f>VLOOKUP(T58,'Plan terms'!$A:$G,6,FALSE)</f>
        <v>0.03</v>
      </c>
      <c r="U64" s="78">
        <f>VLOOKUP(U58,'Plan terms'!$A:$G,6,FALSE)</f>
        <v>0</v>
      </c>
      <c r="V64" s="78">
        <f>VLOOKUP(V58,'Plan terms'!$A:$G,6,FALSE)</f>
        <v>0</v>
      </c>
      <c r="W64" s="78">
        <f>VLOOKUP(W58,'Plan terms'!$A:$G,6,FALSE)</f>
        <v>0</v>
      </c>
      <c r="X64" s="78">
        <f>VLOOKUP(X58,'Plan terms'!$A:$G,6,FALSE)</f>
        <v>0</v>
      </c>
      <c r="Y64" s="78">
        <f>VLOOKUP(Y58,'Plan terms'!$A:$G,6,FALSE)</f>
        <v>0</v>
      </c>
      <c r="Z64" s="78">
        <f>VLOOKUP(Z58,'Plan terms'!$A:$G,6,FALSE)</f>
        <v>0</v>
      </c>
      <c r="AA64" s="78">
        <f>VLOOKUP(AA58,'Plan terms'!$A:$G,6,FALSE)</f>
        <v>0</v>
      </c>
      <c r="AB64" s="78">
        <f>VLOOKUP(AB58,'Plan terms'!$A:$G,6,FALSE)</f>
        <v>0</v>
      </c>
      <c r="AC64" s="78">
        <f>VLOOKUP(AC58,'Plan terms'!$A:$G,6,FALSE)</f>
        <v>0</v>
      </c>
      <c r="AD64" s="78">
        <f>VLOOKUP(AD58,'Plan terms'!$A:$G,6,FALSE)</f>
        <v>0</v>
      </c>
      <c r="AE64" s="83"/>
      <c r="AF64" s="78">
        <f>VLOOKUP(AF58,'Plan terms'!$A:$G,6,FALSE)</f>
        <v>0</v>
      </c>
      <c r="AG64" s="78">
        <f>VLOOKUP(AG58,'Plan terms'!$A:$G,6,FALSE)</f>
        <v>0</v>
      </c>
      <c r="AH64" s="78"/>
      <c r="AI64" s="78">
        <f>VLOOKUP(AI58,'Plan terms'!$A:$G,6,FALSE)</f>
        <v>0</v>
      </c>
      <c r="AJ64" s="78">
        <f>VLOOKUP(AJ58,'Plan terms'!$A:$G,6,FALSE)</f>
        <v>0</v>
      </c>
      <c r="AK64" s="78" t="e">
        <f>VLOOKUP(AK58,'Plan terms'!$A:$G,6,FALSE)</f>
        <v>#N/A</v>
      </c>
      <c r="AL64" s="79"/>
    </row>
    <row r="65" spans="1:38" x14ac:dyDescent="0.3">
      <c r="A65" s="119"/>
      <c r="B65" s="119"/>
      <c r="C65" s="119"/>
      <c r="D65" s="11" t="s">
        <v>220</v>
      </c>
      <c r="E65" s="78">
        <f>VLOOKUP(E58,'Plan terms'!$A:$G,7,FALSE)</f>
        <v>0</v>
      </c>
      <c r="F65" s="78">
        <f>VLOOKUP(F58,'Plan terms'!$A:$G,7,FALSE)</f>
        <v>0</v>
      </c>
      <c r="G65" s="78">
        <f>VLOOKUP(G58,'Plan terms'!$A:$G,7,FALSE)</f>
        <v>0</v>
      </c>
      <c r="H65" s="78">
        <f>VLOOKUP(H58,'Plan terms'!$A:$G,7,FALSE)</f>
        <v>0</v>
      </c>
      <c r="I65" s="78">
        <f>VLOOKUP(I58,'Plan terms'!$A:$G,7,FALSE)</f>
        <v>0</v>
      </c>
      <c r="J65" s="78">
        <f>VLOOKUP(J58,'Plan terms'!$A:$G,7,FALSE)</f>
        <v>0</v>
      </c>
      <c r="K65" s="78">
        <f>VLOOKUP(K58,'Plan terms'!$A:$G,7,FALSE)</f>
        <v>0</v>
      </c>
      <c r="L65" s="78">
        <f>VLOOKUP(L58,'Plan terms'!$A:$G,7,FALSE)</f>
        <v>0</v>
      </c>
      <c r="M65" s="78">
        <f>VLOOKUP(M58,'Plan terms'!$A:$G,7,FALSE)</f>
        <v>0</v>
      </c>
      <c r="N65" s="78">
        <f>VLOOKUP(N58,'Plan terms'!$A:$G,7,FALSE)</f>
        <v>0</v>
      </c>
      <c r="O65" s="78">
        <f>VLOOKUP(O58,'Plan terms'!$A:$G,7,FALSE)</f>
        <v>0</v>
      </c>
      <c r="P65" s="78">
        <f>VLOOKUP(P58,'Plan terms'!$A:$G,7,FALSE)</f>
        <v>50</v>
      </c>
      <c r="Q65" s="78">
        <f>VLOOKUP(Q58,'Plan terms'!$A:$G,7,FALSE)</f>
        <v>50</v>
      </c>
      <c r="R65" s="78">
        <f>VLOOKUP(R58,'Plan terms'!$A:$G,7,FALSE)</f>
        <v>0</v>
      </c>
      <c r="S65" s="78">
        <f>VLOOKUP(S58,'Plan terms'!$A:$G,7,FALSE)</f>
        <v>100</v>
      </c>
      <c r="T65" s="78">
        <f>VLOOKUP(T58,'Plan terms'!$A:$G,7,FALSE)</f>
        <v>0</v>
      </c>
      <c r="U65" s="78">
        <f>VLOOKUP(U58,'Plan terms'!$A:$G,7,FALSE)</f>
        <v>0</v>
      </c>
      <c r="V65" s="78">
        <f>VLOOKUP(V58,'Plan terms'!$A:$G,7,FALSE)</f>
        <v>0</v>
      </c>
      <c r="W65" s="78">
        <f>VLOOKUP(W58,'Plan terms'!$A:$G,7,FALSE)</f>
        <v>0</v>
      </c>
      <c r="X65" s="78">
        <f>VLOOKUP(X58,'Plan terms'!$A:$G,7,FALSE)</f>
        <v>0</v>
      </c>
      <c r="Y65" s="78">
        <f>VLOOKUP(Y58,'Plan terms'!$A:$G,7,FALSE)</f>
        <v>0</v>
      </c>
      <c r="Z65" s="78">
        <f>VLOOKUP(Z58,'Plan terms'!$A:$G,7,FALSE)</f>
        <v>0</v>
      </c>
      <c r="AA65" s="78">
        <f>VLOOKUP(AA58,'Plan terms'!$A:$G,7,FALSE)</f>
        <v>0</v>
      </c>
      <c r="AB65" s="78">
        <f>VLOOKUP(AB58,'Plan terms'!$A:$G,7,FALSE)</f>
        <v>0</v>
      </c>
      <c r="AC65" s="78">
        <f>VLOOKUP(AC58,'Plan terms'!$A:$G,7,FALSE)</f>
        <v>0</v>
      </c>
      <c r="AD65" s="78">
        <f>VLOOKUP(AD58,'Plan terms'!$A:$G,7,FALSE)</f>
        <v>0</v>
      </c>
      <c r="AE65" s="83"/>
      <c r="AF65" s="78">
        <f>VLOOKUP(AF58,'Plan terms'!$A:$G,7,FALSE)</f>
        <v>0</v>
      </c>
      <c r="AG65" s="78">
        <f>VLOOKUP(AG58,'Plan terms'!$A:$G,7,FALSE)</f>
        <v>0</v>
      </c>
      <c r="AH65" s="78"/>
      <c r="AI65" s="78">
        <f>VLOOKUP(AI58,'Plan terms'!$A:$G,7,FALSE)</f>
        <v>0</v>
      </c>
      <c r="AJ65" s="78">
        <f>VLOOKUP(AJ58,'Plan terms'!$A:$G,7,FALSE)</f>
        <v>0</v>
      </c>
      <c r="AK65" s="78" t="e">
        <f>VLOOKUP(AK58,'Plan terms'!$A:$G,7,FALSE)</f>
        <v>#N/A</v>
      </c>
      <c r="AL65" s="79"/>
    </row>
    <row r="66" spans="1:38" x14ac:dyDescent="0.3">
      <c r="A66" s="119"/>
      <c r="B66" s="119"/>
      <c r="C66" s="119"/>
      <c r="D66" s="11" t="s">
        <v>246</v>
      </c>
      <c r="E66" s="72">
        <f>E59-(E59*E64)-E65</f>
        <v>2823.8482299999996</v>
      </c>
      <c r="F66" s="72">
        <f t="shared" ref="F66:AC66" si="216">F59-(F59*F64)-F65</f>
        <v>2396.3943951787801</v>
      </c>
      <c r="G66" s="72">
        <f t="shared" si="216"/>
        <v>2720.6038399479999</v>
      </c>
      <c r="H66" s="72">
        <f t="shared" si="216"/>
        <v>2636.4415063399997</v>
      </c>
      <c r="I66" s="72">
        <f t="shared" si="216"/>
        <v>2829.6449199999997</v>
      </c>
      <c r="J66" s="72">
        <f t="shared" si="216"/>
        <v>3278.3668976000004</v>
      </c>
      <c r="K66" s="72">
        <f t="shared" ref="K66" si="217">K59-(K59*K64)-K65</f>
        <v>3292.4546965999994</v>
      </c>
      <c r="L66" s="72">
        <f t="shared" si="216"/>
        <v>3195.9663661999998</v>
      </c>
      <c r="M66" s="72">
        <f t="shared" si="216"/>
        <v>3537.9438303999996</v>
      </c>
      <c r="N66" s="72">
        <f t="shared" si="216"/>
        <v>3241.1678476000002</v>
      </c>
      <c r="O66" s="72">
        <f t="shared" ref="O66" si="218">O59-(O59*O64)-O65</f>
        <v>2707.9387962000001</v>
      </c>
      <c r="P66" s="72">
        <f t="shared" si="216"/>
        <v>2593.4309399999997</v>
      </c>
      <c r="Q66" s="72">
        <f t="shared" si="216"/>
        <v>2585.9628353999997</v>
      </c>
      <c r="R66" s="72">
        <f t="shared" si="216"/>
        <v>2598.6572999999999</v>
      </c>
      <c r="S66" s="72">
        <f t="shared" si="216"/>
        <v>2543.6678008999997</v>
      </c>
      <c r="T66" s="72">
        <f t="shared" si="216"/>
        <v>2634.8413084260001</v>
      </c>
      <c r="U66" s="72">
        <f t="shared" si="216"/>
        <v>2801.7809999999999</v>
      </c>
      <c r="V66" s="72">
        <f t="shared" si="216"/>
        <v>2498.3842</v>
      </c>
      <c r="W66" s="72">
        <f t="shared" si="216"/>
        <v>2603.8528799999999</v>
      </c>
      <c r="X66" s="72">
        <f t="shared" si="216"/>
        <v>2822.868035</v>
      </c>
      <c r="Y66" s="72">
        <f t="shared" si="216"/>
        <v>2849.2504349999999</v>
      </c>
      <c r="Z66" s="72">
        <f t="shared" si="216"/>
        <v>3231.1756079999996</v>
      </c>
      <c r="AA66" s="72">
        <f t="shared" si="216"/>
        <v>3154.1157272</v>
      </c>
      <c r="AB66" s="72">
        <f t="shared" si="216"/>
        <v>3154.1157272</v>
      </c>
      <c r="AC66" s="72">
        <f t="shared" si="216"/>
        <v>2585.7442000000001</v>
      </c>
      <c r="AD66" s="72">
        <f t="shared" ref="AD66" si="219">AD59-(AD59*AD64)-AD65</f>
        <v>3143.0502799999995</v>
      </c>
      <c r="AE66" s="85"/>
      <c r="AF66" s="72">
        <f t="shared" ref="AF66:AK66" si="220">AF59-(AF59*AF64)-AF65</f>
        <v>2969.2457199999999</v>
      </c>
      <c r="AG66" s="72">
        <f t="shared" si="220"/>
        <v>2857.0107799999996</v>
      </c>
      <c r="AH66" s="72"/>
      <c r="AI66" s="72">
        <f>AI59-(AI59*AI64)-AI65</f>
        <v>3262.7508449999996</v>
      </c>
      <c r="AJ66" s="72">
        <f t="shared" si="220"/>
        <v>3424.4184799999994</v>
      </c>
      <c r="AK66" s="72" t="e">
        <f t="shared" si="220"/>
        <v>#N/A</v>
      </c>
      <c r="AL66" s="81"/>
    </row>
    <row r="67" spans="1:38" x14ac:dyDescent="0.3">
      <c r="AD67" s="91">
        <f>((AD38/1.15)/100*5)+(50)</f>
        <v>186.65436</v>
      </c>
      <c r="AE67" s="83"/>
      <c r="AL67" s="79"/>
    </row>
    <row r="68" spans="1:38" x14ac:dyDescent="0.3">
      <c r="AD68" t="str">
        <f>CONCATENATE(AD61," and approx. ",AD67," litres of fuel")</f>
        <v>DISC-09 and approx. 186.65436 litres of fuel</v>
      </c>
      <c r="AE68" s="83"/>
      <c r="AL68" s="79"/>
    </row>
    <row r="69" spans="1:38" x14ac:dyDescent="0.3">
      <c r="AE69" s="83"/>
      <c r="AL69" s="79"/>
    </row>
    <row r="70" spans="1:38" x14ac:dyDescent="0.3">
      <c r="AE70" s="83"/>
      <c r="AL70" s="79"/>
    </row>
    <row r="71" spans="1:38" x14ac:dyDescent="0.3">
      <c r="AE71" s="83"/>
      <c r="AL71" s="79"/>
    </row>
    <row r="72" spans="1:38" x14ac:dyDescent="0.3">
      <c r="AE72" s="83"/>
      <c r="AL72" s="79"/>
    </row>
    <row r="73" spans="1:38" x14ac:dyDescent="0.3">
      <c r="AE73" s="83"/>
      <c r="AL73" s="79"/>
    </row>
    <row r="74" spans="1:38" x14ac:dyDescent="0.3">
      <c r="AE74" s="83"/>
      <c r="AL74" s="79"/>
    </row>
    <row r="75" spans="1:38" x14ac:dyDescent="0.3">
      <c r="AE75" s="83"/>
      <c r="AL75" s="79"/>
    </row>
    <row r="76" spans="1:38" x14ac:dyDescent="0.3">
      <c r="AE76" s="83"/>
      <c r="AL76" s="79"/>
    </row>
    <row r="77" spans="1:38" x14ac:dyDescent="0.3">
      <c r="AE77" s="83"/>
      <c r="AL77" s="79"/>
    </row>
    <row r="78" spans="1:38" x14ac:dyDescent="0.3">
      <c r="AE78" s="83"/>
      <c r="AL78" s="79"/>
    </row>
    <row r="79" spans="1:38" x14ac:dyDescent="0.3">
      <c r="A79" s="12"/>
      <c r="B79" s="12"/>
      <c r="C79" s="12"/>
      <c r="D79" s="12" t="s">
        <v>162</v>
      </c>
      <c r="E79" s="67" t="s">
        <v>161</v>
      </c>
      <c r="F79" s="67" t="s">
        <v>161</v>
      </c>
      <c r="G79" s="67" t="s">
        <v>161</v>
      </c>
      <c r="H79" s="67" t="s">
        <v>161</v>
      </c>
      <c r="I79" s="70" t="s">
        <v>178</v>
      </c>
      <c r="J79" s="70" t="s">
        <v>178</v>
      </c>
      <c r="K79" s="70" t="s">
        <v>178</v>
      </c>
      <c r="L79" s="70" t="s">
        <v>178</v>
      </c>
      <c r="M79" s="70" t="s">
        <v>178</v>
      </c>
      <c r="N79" s="70" t="s">
        <v>178</v>
      </c>
      <c r="O79" s="70" t="s">
        <v>178</v>
      </c>
      <c r="P79" s="70" t="s">
        <v>178</v>
      </c>
      <c r="Q79" s="70" t="s">
        <v>178</v>
      </c>
      <c r="R79" s="70" t="s">
        <v>178</v>
      </c>
      <c r="S79" s="70" t="s">
        <v>178</v>
      </c>
      <c r="T79" s="70" t="s">
        <v>178</v>
      </c>
      <c r="U79" s="70" t="s">
        <v>178</v>
      </c>
      <c r="V79" s="70" t="s">
        <v>178</v>
      </c>
      <c r="W79" s="70" t="s">
        <v>178</v>
      </c>
      <c r="X79" s="70" t="s">
        <v>178</v>
      </c>
      <c r="Y79" s="70" t="s">
        <v>178</v>
      </c>
      <c r="Z79" s="70" t="s">
        <v>178</v>
      </c>
      <c r="AA79" s="70" t="s">
        <v>178</v>
      </c>
      <c r="AB79" s="70" t="s">
        <v>178</v>
      </c>
      <c r="AC79" s="70" t="s">
        <v>178</v>
      </c>
      <c r="AD79" s="70" t="s">
        <v>178</v>
      </c>
      <c r="AE79" s="83"/>
      <c r="AF79" s="70" t="s">
        <v>225</v>
      </c>
      <c r="AG79" s="70" t="s">
        <v>225</v>
      </c>
      <c r="AH79" s="70"/>
      <c r="AI79" s="70" t="s">
        <v>178</v>
      </c>
      <c r="AJ79" s="70" t="s">
        <v>225</v>
      </c>
      <c r="AK79" s="70" t="s">
        <v>225</v>
      </c>
      <c r="AL79" s="79"/>
    </row>
    <row r="80" spans="1:38" x14ac:dyDescent="0.3">
      <c r="A80" s="4"/>
      <c r="B80" s="40" t="str">
        <f>B2</f>
        <v>Auckland</v>
      </c>
      <c r="C80" s="40"/>
      <c r="D80" s="4" t="s">
        <v>224</v>
      </c>
      <c r="E80" s="50" t="s">
        <v>235</v>
      </c>
      <c r="F80" s="50" t="s">
        <v>125</v>
      </c>
      <c r="G80" s="41" t="s">
        <v>114</v>
      </c>
      <c r="H80" s="41" t="s">
        <v>137</v>
      </c>
      <c r="I80" s="41" t="s">
        <v>42</v>
      </c>
      <c r="J80" s="38" t="s">
        <v>181</v>
      </c>
      <c r="K80" s="38" t="s">
        <v>231</v>
      </c>
      <c r="L80" s="38" t="s">
        <v>182</v>
      </c>
      <c r="M80" s="41" t="s">
        <v>46</v>
      </c>
      <c r="N80" s="41" t="s">
        <v>48</v>
      </c>
      <c r="O80" s="41" t="s">
        <v>183</v>
      </c>
      <c r="P80" s="41" t="s">
        <v>50</v>
      </c>
      <c r="Q80" s="41" t="s">
        <v>51</v>
      </c>
      <c r="R80" s="41" t="s">
        <v>52</v>
      </c>
      <c r="S80" s="41" t="s">
        <v>53</v>
      </c>
      <c r="T80" s="41" t="s">
        <v>54</v>
      </c>
      <c r="U80" s="41" t="s">
        <v>55</v>
      </c>
      <c r="V80" t="s">
        <v>187</v>
      </c>
      <c r="W80" t="s">
        <v>188</v>
      </c>
      <c r="X80" s="41" t="s">
        <v>104</v>
      </c>
      <c r="Y80" s="41" t="s">
        <v>105</v>
      </c>
      <c r="Z80" s="41" t="s">
        <v>57</v>
      </c>
      <c r="AA80" s="59" t="s">
        <v>102</v>
      </c>
      <c r="AB80" s="59" t="s">
        <v>243</v>
      </c>
      <c r="AC80" s="41" t="s">
        <v>58</v>
      </c>
      <c r="AD80" s="23" t="s">
        <v>214</v>
      </c>
      <c r="AE80" s="83"/>
      <c r="AF80" s="23" t="s">
        <v>201</v>
      </c>
      <c r="AG80" s="41" t="s">
        <v>197</v>
      </c>
      <c r="AH80" s="41"/>
      <c r="AI80" s="41" t="s">
        <v>71</v>
      </c>
      <c r="AJ80" s="41" t="s">
        <v>208</v>
      </c>
      <c r="AK80" s="41" t="s">
        <v>183</v>
      </c>
      <c r="AL80" s="79"/>
    </row>
    <row r="81" spans="1:38" ht="15.6" x14ac:dyDescent="0.3">
      <c r="A81" s="107" t="s">
        <v>81</v>
      </c>
      <c r="B81" s="108" t="s">
        <v>89</v>
      </c>
      <c r="C81" s="108"/>
      <c r="D81" s="1" t="s">
        <v>91</v>
      </c>
      <c r="E81" s="30" t="str">
        <f>VLOOKUP(E80,'Plan terms'!$A:$B,2,FALSE)</f>
        <v>Open</v>
      </c>
      <c r="F81" s="30" t="str">
        <f>VLOOKUP(F80,'Plan terms'!$A:$B,2,FALSE)</f>
        <v>Fixed (24 months, prices fixed too)</v>
      </c>
      <c r="G81" s="30" t="str">
        <f>VLOOKUP(G80,'Plan terms'!$A:$B,2,FALSE)</f>
        <v>Fixed (12 months)</v>
      </c>
      <c r="H81" s="30" t="str">
        <f>VLOOKUP(H80,'Plan terms'!$A:$B,2,FALSE)</f>
        <v>Open</v>
      </c>
      <c r="I81" s="30" t="str">
        <f>VLOOKUP(I80,'Plan terms'!$A:$B,2,FALSE)</f>
        <v>Open</v>
      </c>
      <c r="J81" s="30" t="str">
        <f>VLOOKUP(J80,'Plan terms'!$A:$B,2,FALSE)</f>
        <v>Open</v>
      </c>
      <c r="K81" s="30" t="str">
        <f>VLOOKUP(K80,'Plan terms'!$A:$B,2,FALSE)</f>
        <v>Open (prices fixed for 12 months)</v>
      </c>
      <c r="L81" s="30" t="str">
        <f>VLOOKUP(L80,'Plan terms'!$A:$B,2,FALSE)</f>
        <v>Open (prices change every 30 minutes)</v>
      </c>
      <c r="M81" s="30" t="str">
        <f>VLOOKUP(M80,'Plan terms'!$A:$B,2,FALSE)</f>
        <v>Open</v>
      </c>
      <c r="N81" s="30" t="str">
        <f>VLOOKUP(N80,'Plan terms'!$A:$B,2,FALSE)</f>
        <v>Open</v>
      </c>
      <c r="O81" s="30" t="str">
        <f>VLOOKUP(O80,'Plan terms'!$A:$B,2,FALSE)</f>
        <v>Open</v>
      </c>
      <c r="P81" s="30" t="str">
        <f>VLOOKUP(P80,'Plan terms'!$A:$B,2,FALSE)</f>
        <v>Open</v>
      </c>
      <c r="Q81" s="30" t="str">
        <f>VLOOKUP(Q80,'Plan terms'!$A:$B,2,FALSE)</f>
        <v>Open</v>
      </c>
      <c r="R81" s="30" t="str">
        <f>VLOOKUP(R80,'Plan terms'!$A:$B,2,FALSE)</f>
        <v>Open</v>
      </c>
      <c r="S81" s="30" t="str">
        <f>VLOOKUP(S80,'Plan terms'!$A:$B,2,FALSE)</f>
        <v>Fixed (12 months)</v>
      </c>
      <c r="T81" s="30" t="str">
        <f>VLOOKUP(T80,'Plan terms'!$A:$B,2,FALSE)</f>
        <v>Open or Fixed</v>
      </c>
      <c r="U81" s="30" t="str">
        <f>VLOOKUP(U80,'Plan terms'!$A:$B,2,FALSE)</f>
        <v>Open</v>
      </c>
      <c r="V81" s="30" t="str">
        <f>VLOOKUP(V80,'Plan terms'!$A:$B,2,FALSE)</f>
        <v>Open</v>
      </c>
      <c r="W81" s="30" t="str">
        <f>VLOOKUP(W80,'Plan terms'!$A:$B,2,FALSE)</f>
        <v>Fixed (12 months)</v>
      </c>
      <c r="X81" s="30" t="str">
        <f>VLOOKUP(X80,'Plan terms'!$A:$B,2,FALSE)</f>
        <v>Fixed (24 months)</v>
      </c>
      <c r="Y81" s="30" t="str">
        <f>VLOOKUP(Y80,'Plan terms'!$A:$B,2,FALSE)</f>
        <v>Open</v>
      </c>
      <c r="Z81" s="30" t="str">
        <f>VLOOKUP(Z80,'Plan terms'!$A:$B,2,FALSE)</f>
        <v>Open</v>
      </c>
      <c r="AA81" s="30" t="str">
        <f>VLOOKUP(AA80,'Plan terms'!$A:$B,2,FALSE)</f>
        <v>Open</v>
      </c>
      <c r="AB81" s="30" t="str">
        <f>VLOOKUP(AB80,'Plan terms'!$A:$B,2,FALSE)</f>
        <v>Open</v>
      </c>
      <c r="AC81" s="30" t="str">
        <f>VLOOKUP(AC80,'Plan terms'!$A:$B,2,FALSE)</f>
        <v>Open</v>
      </c>
      <c r="AD81" s="30" t="str">
        <f>VLOOKUP(AD80,'Plan terms'!$A:$B,2,FALSE)</f>
        <v>Open</v>
      </c>
      <c r="AE81" s="83"/>
      <c r="AF81" s="30" t="str">
        <f>VLOOKUP(AF80,'Plan terms'!$A:$B,2,FALSE)</f>
        <v>Open</v>
      </c>
      <c r="AG81" s="30" t="str">
        <f>VLOOKUP(AG80,'Plan terms'!$A:$B,2,FALSE)</f>
        <v>Fixed (12 months)</v>
      </c>
      <c r="AH81" s="30"/>
      <c r="AI81" s="30" t="str">
        <f>VLOOKUP(AI80,'Plan terms'!$A:$B,2,FALSE)</f>
        <v>Fixed 12 months</v>
      </c>
      <c r="AJ81" s="30" t="str">
        <f>VLOOKUP(AJ80,'Plan terms'!$A:$B,2,FALSE)</f>
        <v>Open / Fixed</v>
      </c>
      <c r="AK81" s="30" t="str">
        <f>VLOOKUP(AK80,'Plan terms'!$A:$B,2,FALSE)</f>
        <v>Open</v>
      </c>
      <c r="AL81" s="79"/>
    </row>
    <row r="82" spans="1:38" ht="15.6" x14ac:dyDescent="0.3">
      <c r="A82" s="107"/>
      <c r="B82" s="108"/>
      <c r="C82" s="108"/>
      <c r="D82" s="1" t="s">
        <v>3</v>
      </c>
      <c r="E82" s="30" t="s">
        <v>4</v>
      </c>
      <c r="F82" s="30" t="s">
        <v>4</v>
      </c>
      <c r="G82" s="30" t="s">
        <v>4</v>
      </c>
      <c r="H82" s="30" t="s">
        <v>4</v>
      </c>
      <c r="I82" s="30" t="s">
        <v>93</v>
      </c>
      <c r="J82" s="30" t="s">
        <v>4</v>
      </c>
      <c r="K82" s="30" t="s">
        <v>4</v>
      </c>
      <c r="L82" s="30" t="s">
        <v>4</v>
      </c>
      <c r="M82" s="30" t="s">
        <v>93</v>
      </c>
      <c r="N82" s="30" t="s">
        <v>92</v>
      </c>
      <c r="O82" s="30" t="s">
        <v>92</v>
      </c>
      <c r="P82" s="30" t="s">
        <v>93</v>
      </c>
      <c r="Q82" s="30" t="s">
        <v>4</v>
      </c>
      <c r="R82" s="30" t="s">
        <v>93</v>
      </c>
      <c r="S82" s="30" t="s">
        <v>93</v>
      </c>
      <c r="T82" s="30" t="s">
        <v>93</v>
      </c>
      <c r="U82" s="30" t="s">
        <v>93</v>
      </c>
      <c r="V82" s="30" t="s">
        <v>93</v>
      </c>
      <c r="W82" s="30" t="s">
        <v>93</v>
      </c>
      <c r="X82" s="30" t="s">
        <v>93</v>
      </c>
      <c r="Y82" s="30" t="s">
        <v>93</v>
      </c>
      <c r="Z82" s="30" t="s">
        <v>93</v>
      </c>
      <c r="AA82" s="30" t="s">
        <v>92</v>
      </c>
      <c r="AB82" s="30" t="s">
        <v>92</v>
      </c>
      <c r="AC82" s="30" t="s">
        <v>93</v>
      </c>
      <c r="AD82" s="30" t="s">
        <v>93</v>
      </c>
      <c r="AE82" s="83"/>
      <c r="AF82" s="30" t="s">
        <v>93</v>
      </c>
      <c r="AG82" s="30" t="s">
        <v>93</v>
      </c>
      <c r="AH82" s="30"/>
      <c r="AI82" s="30" t="s">
        <v>93</v>
      </c>
      <c r="AJ82" s="30" t="s">
        <v>93</v>
      </c>
      <c r="AK82" s="30" t="s">
        <v>93</v>
      </c>
      <c r="AL82" s="79"/>
    </row>
    <row r="83" spans="1:38" ht="15.6" x14ac:dyDescent="0.3">
      <c r="A83" s="107"/>
      <c r="B83" s="109" t="s">
        <v>94</v>
      </c>
      <c r="C83" s="109"/>
      <c r="D83" s="26" t="s">
        <v>29</v>
      </c>
      <c r="E83" s="28"/>
      <c r="F83" s="54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68">
        <v>1.01</v>
      </c>
      <c r="V83" s="68">
        <v>1.0349999999999999</v>
      </c>
      <c r="W83" s="68">
        <v>1.38</v>
      </c>
      <c r="X83" s="28"/>
      <c r="Y83" s="28"/>
      <c r="Z83" s="28"/>
      <c r="AA83" s="28"/>
      <c r="AB83" s="28"/>
      <c r="AC83" s="68">
        <v>1.38</v>
      </c>
      <c r="AD83" s="31"/>
      <c r="AE83" s="84"/>
      <c r="AF83" s="28"/>
      <c r="AG83" s="28"/>
      <c r="AH83" s="28"/>
      <c r="AI83" s="28"/>
      <c r="AJ83" s="28"/>
      <c r="AK83" s="28"/>
      <c r="AL83" s="79"/>
    </row>
    <row r="84" spans="1:38" ht="15.6" x14ac:dyDescent="0.3">
      <c r="A84" s="107"/>
      <c r="B84" s="109"/>
      <c r="C84" s="109"/>
      <c r="D84" s="26" t="s">
        <v>221</v>
      </c>
      <c r="E84" s="28"/>
      <c r="F84" s="54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68"/>
      <c r="V84" s="68"/>
      <c r="W84" s="68"/>
      <c r="X84" s="28"/>
      <c r="Y84" s="28"/>
      <c r="Z84" s="28"/>
      <c r="AA84" s="28"/>
      <c r="AB84" s="28"/>
      <c r="AC84" s="68"/>
      <c r="AD84" s="31"/>
      <c r="AE84" s="84"/>
      <c r="AF84" s="28"/>
      <c r="AG84" s="28"/>
      <c r="AH84" s="28"/>
      <c r="AI84" s="28"/>
      <c r="AJ84" s="28"/>
      <c r="AK84" s="28"/>
      <c r="AL84" s="79"/>
    </row>
    <row r="85" spans="1:38" ht="15.6" x14ac:dyDescent="0.3">
      <c r="A85" s="107"/>
      <c r="B85" s="109"/>
      <c r="C85" s="109"/>
      <c r="D85" s="27" t="s">
        <v>31</v>
      </c>
      <c r="E85" s="28"/>
      <c r="F85" s="55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68">
        <v>0.27529999999999999</v>
      </c>
      <c r="V85" s="68">
        <v>0.2394</v>
      </c>
      <c r="W85" s="68">
        <v>0.28460000000000002</v>
      </c>
      <c r="X85" s="28"/>
      <c r="Y85" s="28"/>
      <c r="Z85" s="28"/>
      <c r="AA85" s="28"/>
      <c r="AB85" s="28"/>
      <c r="AC85" s="68">
        <v>0.25119999999999998</v>
      </c>
      <c r="AD85" s="31"/>
      <c r="AE85" s="84"/>
      <c r="AF85" s="28"/>
      <c r="AG85" s="28"/>
      <c r="AH85" s="28"/>
      <c r="AI85" s="28"/>
      <c r="AJ85" s="28"/>
      <c r="AK85" s="28"/>
      <c r="AL85" s="79"/>
    </row>
    <row r="86" spans="1:38" ht="15.6" x14ac:dyDescent="0.3">
      <c r="A86" s="107"/>
      <c r="B86" s="23"/>
      <c r="C86" s="25" t="s">
        <v>34</v>
      </c>
      <c r="D86" s="2" t="s">
        <v>6</v>
      </c>
      <c r="E86" s="31">
        <v>0.9</v>
      </c>
      <c r="F86" s="56">
        <v>1.7437</v>
      </c>
      <c r="G86" s="31">
        <v>2.2999999999999998</v>
      </c>
      <c r="H86" s="31">
        <v>1.2</v>
      </c>
      <c r="I86" s="31">
        <v>0.9</v>
      </c>
      <c r="J86" s="31">
        <v>1.2</v>
      </c>
      <c r="K86" s="31">
        <v>1.2</v>
      </c>
      <c r="L86" s="31">
        <v>1.2</v>
      </c>
      <c r="M86" s="31">
        <v>0.6</v>
      </c>
      <c r="N86" s="31">
        <v>0.6</v>
      </c>
      <c r="O86" s="31">
        <v>0.9</v>
      </c>
      <c r="P86" s="31">
        <v>1.2</v>
      </c>
      <c r="Q86" s="31">
        <v>1.2</v>
      </c>
      <c r="R86" s="31">
        <v>0.6</v>
      </c>
      <c r="S86" s="31">
        <v>0.9</v>
      </c>
      <c r="T86" s="31">
        <v>0.9</v>
      </c>
      <c r="U86" s="31">
        <f>U83/U105</f>
        <v>0.87826086956521743</v>
      </c>
      <c r="V86" s="31">
        <f t="shared" ref="V86:W86" si="221">V83/V105</f>
        <v>0.9</v>
      </c>
      <c r="W86" s="31">
        <f t="shared" si="221"/>
        <v>1.2</v>
      </c>
      <c r="X86" s="31">
        <v>1.2</v>
      </c>
      <c r="Y86" s="31">
        <v>1.2</v>
      </c>
      <c r="Z86" s="31">
        <v>1.2</v>
      </c>
      <c r="AA86" s="31">
        <v>1.2</v>
      </c>
      <c r="AB86" s="31">
        <v>1.2</v>
      </c>
      <c r="AC86" s="31">
        <f>AC83/AC105</f>
        <v>1.2</v>
      </c>
      <c r="AD86" s="31">
        <v>1.2</v>
      </c>
      <c r="AE86" s="84"/>
      <c r="AF86" s="31">
        <v>0.9</v>
      </c>
      <c r="AG86" s="31">
        <v>0.9</v>
      </c>
      <c r="AH86" s="31"/>
      <c r="AI86" s="31">
        <v>0.8</v>
      </c>
      <c r="AJ86" s="31">
        <v>0.3</v>
      </c>
      <c r="AK86" s="31">
        <v>0.9</v>
      </c>
      <c r="AL86" s="79"/>
    </row>
    <row r="87" spans="1:38" ht="15.6" x14ac:dyDescent="0.3">
      <c r="A87" s="107"/>
      <c r="B87" s="23"/>
      <c r="C87" s="110" t="s">
        <v>7</v>
      </c>
      <c r="D87" s="2" t="s">
        <v>223</v>
      </c>
      <c r="E87" s="31">
        <v>1.6000000000000001E-3</v>
      </c>
      <c r="F87" s="56"/>
      <c r="G87" s="31"/>
      <c r="H87" s="31"/>
      <c r="I87" s="31">
        <v>1.6000000000000001E-3</v>
      </c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>
        <v>1.9E-3</v>
      </c>
      <c r="AA87" s="31"/>
      <c r="AB87" s="31"/>
      <c r="AC87" s="31"/>
      <c r="AD87" s="31"/>
      <c r="AE87" s="84"/>
      <c r="AF87" s="31">
        <v>1.6000000000000001E-3</v>
      </c>
      <c r="AG87" s="31"/>
      <c r="AH87" s="31"/>
      <c r="AI87" s="31"/>
      <c r="AJ87" s="31"/>
      <c r="AK87" s="31"/>
      <c r="AL87" s="79"/>
    </row>
    <row r="88" spans="1:38" ht="15.6" x14ac:dyDescent="0.3">
      <c r="A88" s="107"/>
      <c r="B88" s="23"/>
      <c r="C88" s="110"/>
      <c r="D88" s="1" t="s">
        <v>9</v>
      </c>
      <c r="E88" s="31"/>
      <c r="F88" s="57"/>
      <c r="G88" s="31"/>
      <c r="H88" s="31"/>
      <c r="I88" s="31">
        <v>0.23899999999999999</v>
      </c>
      <c r="J88" s="31"/>
      <c r="K88" s="31"/>
      <c r="L88" s="31"/>
      <c r="M88" s="31"/>
      <c r="N88" s="31"/>
      <c r="O88" s="31"/>
      <c r="P88" s="31">
        <v>0.21060000000000001</v>
      </c>
      <c r="Q88" s="31"/>
      <c r="R88" s="31">
        <v>0.22800000000000001</v>
      </c>
      <c r="S88" s="31">
        <v>0.2276</v>
      </c>
      <c r="T88" s="31">
        <v>0.25719999999999998</v>
      </c>
      <c r="U88" s="31">
        <f>U85/U105</f>
        <v>0.2393913043478261</v>
      </c>
      <c r="V88" s="31">
        <f t="shared" ref="V88:W88" si="222">V85/V105</f>
        <v>0.20817391304347826</v>
      </c>
      <c r="W88" s="31">
        <f t="shared" si="222"/>
        <v>0.24747826086956526</v>
      </c>
      <c r="X88" s="31">
        <v>0.2452</v>
      </c>
      <c r="Y88" s="31">
        <v>0.2399</v>
      </c>
      <c r="Z88" s="31">
        <v>0.26649</v>
      </c>
      <c r="AA88" s="31"/>
      <c r="AB88" s="31"/>
      <c r="AC88" s="31">
        <f>AC85/AC105</f>
        <v>0.21843478260869564</v>
      </c>
      <c r="AD88" s="31">
        <v>0.25819999999999999</v>
      </c>
      <c r="AE88" s="84"/>
      <c r="AF88" s="31">
        <v>0.252</v>
      </c>
      <c r="AG88" s="31">
        <v>0.24399999999999999</v>
      </c>
      <c r="AH88" s="31"/>
      <c r="AI88" s="31">
        <v>0.31169999999999998</v>
      </c>
      <c r="AJ88" s="31">
        <v>0.32500000000000001</v>
      </c>
      <c r="AK88" s="31">
        <v>0.21959999999999999</v>
      </c>
      <c r="AL88" s="79"/>
    </row>
    <row r="89" spans="1:38" ht="15.6" x14ac:dyDescent="0.3">
      <c r="A89" s="107"/>
      <c r="B89" s="3">
        <v>0.31</v>
      </c>
      <c r="C89" s="110"/>
      <c r="D89" s="35" t="s">
        <v>10</v>
      </c>
      <c r="E89" s="19">
        <v>0.27700000000000002</v>
      </c>
      <c r="F89" s="58">
        <v>0.225739</v>
      </c>
      <c r="G89" s="19">
        <v>0.23</v>
      </c>
      <c r="H89" s="19"/>
      <c r="I89" s="19"/>
      <c r="J89" s="19">
        <v>0.34820000000000001</v>
      </c>
      <c r="K89" s="19">
        <v>0.33829999999999999</v>
      </c>
      <c r="L89" s="19">
        <v>0.36170000000000002</v>
      </c>
      <c r="M89" s="19">
        <v>0.40060000000000001</v>
      </c>
      <c r="N89" s="19"/>
      <c r="O89" s="19">
        <v>0.27929999999999999</v>
      </c>
      <c r="P89" s="19"/>
      <c r="Q89" s="19">
        <v>0.27029999999999998</v>
      </c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84"/>
      <c r="AF89" s="19"/>
      <c r="AG89" s="19"/>
      <c r="AH89" s="19"/>
      <c r="AI89" s="19"/>
      <c r="AJ89" s="19"/>
      <c r="AK89" s="19"/>
      <c r="AL89" s="79"/>
    </row>
    <row r="90" spans="1:38" ht="15.6" x14ac:dyDescent="0.3">
      <c r="A90" s="107"/>
      <c r="B90" s="3">
        <v>0.69</v>
      </c>
      <c r="C90" s="110"/>
      <c r="D90" s="35" t="s">
        <v>11</v>
      </c>
      <c r="E90" s="19">
        <v>0.13800000000000001</v>
      </c>
      <c r="F90" s="58">
        <v>0.111217</v>
      </c>
      <c r="G90" s="19">
        <v>0.12</v>
      </c>
      <c r="H90" s="19"/>
      <c r="I90" s="19"/>
      <c r="J90" s="19">
        <v>0.2341</v>
      </c>
      <c r="K90" s="19">
        <v>0.24</v>
      </c>
      <c r="L90" s="19">
        <v>0.2185</v>
      </c>
      <c r="M90" s="19">
        <v>0.3004</v>
      </c>
      <c r="N90" s="19"/>
      <c r="O90" s="19">
        <v>0.20949999999999999</v>
      </c>
      <c r="P90" s="19"/>
      <c r="Q90" s="19">
        <v>0.18260000000000001</v>
      </c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84"/>
      <c r="AF90" s="19"/>
      <c r="AG90" s="19"/>
      <c r="AH90" s="19"/>
      <c r="AI90" s="19"/>
      <c r="AJ90" s="19"/>
      <c r="AK90" s="19"/>
      <c r="AL90" s="79"/>
    </row>
    <row r="91" spans="1:38" x14ac:dyDescent="0.3">
      <c r="A91" s="107"/>
      <c r="B91" s="3">
        <f>factors!L2</f>
        <v>0.45</v>
      </c>
      <c r="C91" s="110"/>
      <c r="D91" s="36" t="s">
        <v>12</v>
      </c>
      <c r="E91" s="31"/>
      <c r="F91" s="31"/>
      <c r="G91" s="31"/>
      <c r="H91" s="31">
        <v>0.35770000000000002</v>
      </c>
      <c r="I91" s="31"/>
      <c r="J91" s="31"/>
      <c r="K91" s="31"/>
      <c r="L91" s="31"/>
      <c r="M91" s="31"/>
      <c r="N91" s="31">
        <v>0.3957</v>
      </c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>
        <v>0.32050000000000001</v>
      </c>
      <c r="AB91" s="31">
        <v>0.32050000000000001</v>
      </c>
      <c r="AC91" s="31"/>
      <c r="AD91" s="31"/>
      <c r="AE91" s="84"/>
      <c r="AF91" s="31"/>
      <c r="AG91" s="31"/>
      <c r="AH91" s="31"/>
      <c r="AI91" s="31"/>
      <c r="AJ91" s="31"/>
      <c r="AK91" s="31"/>
      <c r="AL91" s="79"/>
    </row>
    <row r="92" spans="1:38" ht="15.6" x14ac:dyDescent="0.3">
      <c r="A92" s="107"/>
      <c r="B92" s="3">
        <f>factors!L3</f>
        <v>0.28000000000000003</v>
      </c>
      <c r="C92" s="110"/>
      <c r="D92" s="37" t="s">
        <v>13</v>
      </c>
      <c r="E92" s="31"/>
      <c r="F92" s="31"/>
      <c r="G92" s="31"/>
      <c r="H92" s="31">
        <v>0.17879999999999999</v>
      </c>
      <c r="I92" s="31"/>
      <c r="J92" s="31"/>
      <c r="K92" s="31"/>
      <c r="L92" s="31"/>
      <c r="M92" s="31"/>
      <c r="N92" s="31">
        <v>0.27700000000000002</v>
      </c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>
        <v>0.26050000000000001</v>
      </c>
      <c r="AB92" s="31">
        <v>0.26050000000000001</v>
      </c>
      <c r="AC92" s="31"/>
      <c r="AD92" s="31"/>
      <c r="AE92" s="84"/>
      <c r="AF92" s="31"/>
      <c r="AG92" s="31"/>
      <c r="AH92" s="31"/>
      <c r="AI92" s="31"/>
      <c r="AJ92" s="31"/>
      <c r="AK92" s="31"/>
      <c r="AL92" s="79"/>
    </row>
    <row r="93" spans="1:38" ht="15.6" x14ac:dyDescent="0.3">
      <c r="A93" s="107"/>
      <c r="B93" s="3">
        <f>factors!L4</f>
        <v>0.27</v>
      </c>
      <c r="C93" s="110"/>
      <c r="D93" s="37" t="s">
        <v>14</v>
      </c>
      <c r="E93" s="31"/>
      <c r="F93" s="31"/>
      <c r="G93" s="31"/>
      <c r="H93" s="31">
        <v>1.0000000000000001E-5</v>
      </c>
      <c r="I93" s="31"/>
      <c r="J93" s="31"/>
      <c r="K93" s="31"/>
      <c r="L93" s="31"/>
      <c r="M93" s="31"/>
      <c r="N93" s="31">
        <v>0.1978</v>
      </c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>
        <v>0.16020000000000001</v>
      </c>
      <c r="AB93" s="31">
        <v>0.16020000000000001</v>
      </c>
      <c r="AC93" s="31"/>
      <c r="AD93" s="31"/>
      <c r="AE93" s="84"/>
      <c r="AF93" s="31"/>
      <c r="AG93" s="31"/>
      <c r="AH93" s="31"/>
      <c r="AI93" s="31"/>
      <c r="AJ93" s="31"/>
      <c r="AK93" s="31"/>
      <c r="AL93" s="79"/>
    </row>
    <row r="94" spans="1:38" x14ac:dyDescent="0.3">
      <c r="A94" s="107"/>
      <c r="B94" s="24"/>
      <c r="C94" s="104" t="s">
        <v>88</v>
      </c>
      <c r="D94" s="39" t="s">
        <v>15</v>
      </c>
      <c r="E94" s="11"/>
      <c r="F94" s="11">
        <v>200</v>
      </c>
      <c r="G94" s="11">
        <v>0</v>
      </c>
      <c r="H94" s="11">
        <v>0</v>
      </c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>
        <v>100</v>
      </c>
      <c r="U94" s="11"/>
      <c r="V94" s="11"/>
      <c r="W94" s="11">
        <v>250</v>
      </c>
      <c r="X94" s="11">
        <v>200</v>
      </c>
      <c r="Y94" s="11">
        <v>120</v>
      </c>
      <c r="Z94" s="11"/>
      <c r="AA94" s="11"/>
      <c r="AB94" s="11"/>
      <c r="AC94" s="11">
        <v>150</v>
      </c>
      <c r="AD94" s="11"/>
      <c r="AE94" s="85"/>
      <c r="AF94" s="11"/>
      <c r="AG94" s="11"/>
      <c r="AH94" s="11"/>
      <c r="AI94" s="11"/>
      <c r="AJ94" s="11"/>
      <c r="AK94" s="11"/>
      <c r="AL94" s="79"/>
    </row>
    <row r="95" spans="1:38" x14ac:dyDescent="0.3">
      <c r="A95" s="107"/>
      <c r="B95" s="24"/>
      <c r="C95" s="104"/>
      <c r="D95" s="3" t="s">
        <v>16</v>
      </c>
      <c r="E95" s="29"/>
      <c r="F95" s="29"/>
      <c r="G95" s="29">
        <v>0.06</v>
      </c>
      <c r="H95" s="29"/>
      <c r="I95" s="29"/>
      <c r="J95" s="29"/>
      <c r="K95" s="29"/>
      <c r="L95" s="29"/>
      <c r="M95" s="29"/>
      <c r="N95" s="29"/>
      <c r="O95" s="29"/>
      <c r="P95" s="29"/>
      <c r="Q95" s="28"/>
      <c r="R95" s="28"/>
      <c r="S95" s="28"/>
      <c r="T95" s="29">
        <v>0.06</v>
      </c>
      <c r="U95" s="29"/>
      <c r="V95" s="69"/>
      <c r="W95" s="69"/>
      <c r="X95" s="29"/>
      <c r="Y95" s="29"/>
      <c r="Z95" s="29"/>
      <c r="AA95" s="10"/>
      <c r="AB95" s="10"/>
      <c r="AC95" s="29"/>
      <c r="AD95" s="29"/>
      <c r="AE95" s="86"/>
      <c r="AF95" s="29"/>
      <c r="AG95" s="69"/>
      <c r="AH95" s="69"/>
      <c r="AI95" s="29"/>
      <c r="AJ95" s="69"/>
      <c r="AK95" s="29"/>
      <c r="AL95" s="79"/>
    </row>
    <row r="96" spans="1:38" x14ac:dyDescent="0.3">
      <c r="A96" s="107"/>
      <c r="B96" s="24"/>
      <c r="C96" s="104"/>
      <c r="D96" s="3" t="s">
        <v>17</v>
      </c>
      <c r="E96" s="10">
        <f>VLOOKUP(E80,'Plan terms'!$A:$E,5,0)</f>
        <v>0</v>
      </c>
      <c r="F96" s="10" t="str">
        <f>VLOOKUP(F80,'Plan terms'!$A:$E,5,0)</f>
        <v>$200 Credit or AC cable charger</v>
      </c>
      <c r="G96" s="10" t="str">
        <f>VLOOKUP(G80,'Plan terms'!$A:$E,5,0)</f>
        <v xml:space="preserve"> 2% Direct Debit, 1%eBilling, 3% fixed term + Free Power shout. $150 exit fee applies</v>
      </c>
      <c r="H96" s="10" t="str">
        <f>VLOOKUP(H80,'Plan terms'!$A:$E,5,0)</f>
        <v>3 hours of free power everyday (3am to 6am)</v>
      </c>
      <c r="I96" s="10">
        <f>VLOOKUP(I80,'Plan terms'!$A:$E,5,0)</f>
        <v>0</v>
      </c>
      <c r="J96" s="10" t="str">
        <f>VLOOKUP(J80,'Plan terms'!$A:$E,5,0)</f>
        <v>.</v>
      </c>
      <c r="K96" s="10" t="str">
        <f>VLOOKUP(K80,'Plan terms'!$A:$E,5,0)</f>
        <v>.</v>
      </c>
      <c r="L96" s="10" t="str">
        <f>VLOOKUP(L80,'Plan terms'!$A:$E,5,0)</f>
        <v>.</v>
      </c>
      <c r="M96" s="10" t="str">
        <f>VLOOKUP(M80,'Plan terms'!$A:$E,5,0)</f>
        <v>.</v>
      </c>
      <c r="N96" s="10" t="str">
        <f>VLOOKUP(N80,'Plan terms'!$A:$E,5,0)</f>
        <v>.</v>
      </c>
      <c r="O96" s="10">
        <f>VLOOKUP(O80,'Plan terms'!$A:$E,5,0)</f>
        <v>0</v>
      </c>
      <c r="P96" s="10" t="str">
        <f>VLOOKUP(P80,'Plan terms'!$A:$E,5,0)</f>
        <v>.</v>
      </c>
      <c r="Q96" s="10" t="str">
        <f>VLOOKUP(Q80,'Plan terms'!$A:$E,5,0)</f>
        <v>.</v>
      </c>
      <c r="R96" s="10" t="str">
        <f>VLOOKUP(R80,'Plan terms'!$A:$E,5,0)</f>
        <v>.</v>
      </c>
      <c r="S96" s="10" t="str">
        <f>VLOOKUP(S80,'Plan terms'!$A:$E,5,0)</f>
        <v>.</v>
      </c>
      <c r="T96" s="10" t="str">
        <f>VLOOKUP(T80,'Plan terms'!$A:$E,5,0)</f>
        <v xml:space="preserve"> 2% Direct Debit, 1%eBilling, 3% fixed term + $100 on 12 month sign up, free Power Shout hours</v>
      </c>
      <c r="U96" s="10" t="str">
        <f>VLOOKUP(U80,'Plan terms'!$A:$E,5,0)</f>
        <v>.</v>
      </c>
      <c r="V96" s="10" t="str">
        <f>VLOOKUP(V80,'Plan terms'!$A:$E,5,0)</f>
        <v>.</v>
      </c>
      <c r="W96" s="10" t="str">
        <f>VLOOKUP(W80,'Plan terms'!$A:$E,5,0)</f>
        <v>$250 account credit, prices fixed for 1 year, $150 Termination Fee applies</v>
      </c>
      <c r="X96" s="10" t="str">
        <f>VLOOKUP(X80,'Plan terms'!$A:$E,5,0)</f>
        <v>$200 credit upon joining, prices fixed for 24 months</v>
      </c>
      <c r="Y96" s="10" t="str">
        <f>VLOOKUP(Y80,'Plan terms'!$A:$E,5,0)</f>
        <v>$10 monthly credit, variable rates during the year, open contract</v>
      </c>
      <c r="Z96" s="10" t="str">
        <f>VLOOKUP(Z80,'Plan terms'!$A:$E,5,0)</f>
        <v>.</v>
      </c>
      <c r="AA96" s="10" t="str">
        <f>VLOOKUP(AA80,'Plan terms'!$A:$E,5,0)</f>
        <v>.</v>
      </c>
      <c r="AB96" s="10" t="str">
        <f>VLOOKUP(AB80,'Plan terms'!$A:$E,5,0)</f>
        <v>.</v>
      </c>
      <c r="AC96" s="10" t="str">
        <f>VLOOKUP(AC80,'Plan terms'!$A:$E,5,0)</f>
        <v>$150 credit for new customers upon online signup</v>
      </c>
      <c r="AD96" s="10" t="str">
        <f>VLOOKUP(AD80,'Plan terms'!$A:$E,5,0)</f>
        <v>50 litres of fuel upon joining, plus 5 litres per $100 of energy used. Averaged price per liter at $2.5 for calculations</v>
      </c>
      <c r="AE96" s="83"/>
      <c r="AF96" s="10" t="str">
        <f>VLOOKUP(AF80,'Plan terms'!$A:$E,5,0)</f>
        <v xml:space="preserve">Special discounted energy and broadband prices (4G 300 GB for $65, Fast Fibre for $80)  </v>
      </c>
      <c r="AG96" s="10" t="str">
        <f>VLOOKUP(AG80,'Plan terms'!$A:$E,5,0)</f>
        <v>$50 account credit, $15 discount on broadband, Samsung product when committing to 2 year contract</v>
      </c>
      <c r="AH96" s="10"/>
      <c r="AI96" s="10" t="str">
        <f>VLOOKUP(AI80,'Plan terms'!$A:$E,5,0)</f>
        <v>$20 off Broadband per month for 12 months, $250 sign up bonus (Only for new customers taking out Unlimited broadband and Power bundle on a 12 month plan)</v>
      </c>
      <c r="AJ96" s="10" t="str">
        <f>VLOOKUP(AJ80,'Plan terms'!$A:$E,5,0)</f>
        <v>Only available when taking out selected broadband plans with 2degrees. $20 off broadband price per month.</v>
      </c>
      <c r="AK96" s="10">
        <f>VLOOKUP(AK80,'Plan terms'!$A:$E,5,0)</f>
        <v>0</v>
      </c>
      <c r="AL96" s="79"/>
    </row>
    <row r="97" spans="1:38" x14ac:dyDescent="0.3">
      <c r="A97" s="107"/>
      <c r="B97" s="24"/>
      <c r="C97" s="104"/>
      <c r="D97" s="4" t="s">
        <v>107</v>
      </c>
      <c r="E97" s="10">
        <f>VLOOKUP(E80,'Plan terms'!$A:$E,4,FALSE)</f>
        <v>0</v>
      </c>
      <c r="F97" s="10" t="str">
        <f>VLOOKUP(F80,'Plan terms'!$A:$E,4,FALSE)</f>
        <v>EV01</v>
      </c>
      <c r="G97" s="10" t="str">
        <f>VLOOKUP(G80,'Plan terms'!$A:$E,4,FALSE)</f>
        <v>EV04</v>
      </c>
      <c r="H97" s="10" t="str">
        <f>VLOOKUP(H80,'Plan terms'!$A:$E,4,FALSE)</f>
        <v>EV05</v>
      </c>
      <c r="I97" s="10" t="str">
        <f>VLOOKUP(I80,'Plan terms'!$A:$E,4,FALSE)</f>
        <v>.</v>
      </c>
      <c r="J97" s="10" t="str">
        <f>VLOOKUP(J80,'Plan terms'!$A:$E,4,FALSE)</f>
        <v>.</v>
      </c>
      <c r="K97" s="10" t="str">
        <f>VLOOKUP(K80,'Plan terms'!$A:$E,4,FALSE)</f>
        <v>.</v>
      </c>
      <c r="L97" s="10" t="str">
        <f>VLOOKUP(L80,'Plan terms'!$A:$E,4,FALSE)</f>
        <v>.</v>
      </c>
      <c r="M97" s="10" t="str">
        <f>VLOOKUP(M80,'Plan terms'!$A:$E,4,FALSE)</f>
        <v>.</v>
      </c>
      <c r="N97" s="10" t="str">
        <f>VLOOKUP(N80,'Plan terms'!$A:$E,4,FALSE)</f>
        <v>.</v>
      </c>
      <c r="O97" s="10">
        <f>VLOOKUP(O80,'Plan terms'!$A:$E,4,FALSE)</f>
        <v>0</v>
      </c>
      <c r="P97" s="10" t="str">
        <f>VLOOKUP(P80,'Plan terms'!$A:$E,4,FALSE)</f>
        <v>.</v>
      </c>
      <c r="Q97" s="10" t="str">
        <f>VLOOKUP(Q80,'Plan terms'!$A:$E,4,FALSE)</f>
        <v>.</v>
      </c>
      <c r="R97" s="10" t="str">
        <f>VLOOKUP(R80,'Plan terms'!$A:$E,4,FALSE)</f>
        <v>.</v>
      </c>
      <c r="S97" s="10" t="str">
        <f>VLOOKUP(S80,'Plan terms'!$A:$E,4,FALSE)</f>
        <v>.</v>
      </c>
      <c r="T97" s="10" t="str">
        <f>VLOOKUP(T80,'Plan terms'!$A:$E,4,FALSE)</f>
        <v>DISC-03</v>
      </c>
      <c r="U97" s="10" t="str">
        <f>VLOOKUP(U80,'Plan terms'!$A:$E,4,FALSE)</f>
        <v>.</v>
      </c>
      <c r="V97" s="10" t="str">
        <f>VLOOKUP(V80,'Plan terms'!$A:$E,4,FALSE)</f>
        <v>.</v>
      </c>
      <c r="W97" s="10" t="str">
        <f>VLOOKUP(W80,'Plan terms'!$A:$E,4,FALSE)</f>
        <v>DISC-04</v>
      </c>
      <c r="X97" s="10" t="str">
        <f>VLOOKUP(X80,'Plan terms'!$A:$E,4,FALSE)</f>
        <v>DISC-07</v>
      </c>
      <c r="Y97" s="10" t="str">
        <f>VLOOKUP(Y80,'Plan terms'!$A:$E,4,FALSE)</f>
        <v>DISC-10</v>
      </c>
      <c r="Z97" s="10" t="str">
        <f>VLOOKUP(Z80,'Plan terms'!$A:$E,4,FALSE)</f>
        <v>.</v>
      </c>
      <c r="AA97" s="10" t="str">
        <f>VLOOKUP(AA80,'Plan terms'!$A:$E,4,FALSE)</f>
        <v>.</v>
      </c>
      <c r="AB97" s="10" t="str">
        <f>VLOOKUP(AB80,'Plan terms'!$A:$E,4,FALSE)</f>
        <v>.</v>
      </c>
      <c r="AC97" s="10" t="str">
        <f>VLOOKUP(AC80,'Plan terms'!$A:$E,4,FALSE)</f>
        <v>DISC-08</v>
      </c>
      <c r="AD97" s="10" t="str">
        <f>VLOOKUP(AD80,'Plan terms'!$A:$E,4,FALSE)</f>
        <v>DISC-09</v>
      </c>
      <c r="AE97" s="83"/>
      <c r="AF97" s="10" t="str">
        <f>VLOOKUP(AF80,'Plan terms'!$A:$E,4,FALSE)</f>
        <v>BUND-05</v>
      </c>
      <c r="AG97" s="10" t="str">
        <f>VLOOKUP(AG80,'Plan terms'!$A:$E,4,FALSE)</f>
        <v>BUND-04</v>
      </c>
      <c r="AH97" s="10"/>
      <c r="AI97" s="10" t="str">
        <f>VLOOKUP(AI80,'Plan terms'!$A:$E,4,FALSE)</f>
        <v>BUND-02</v>
      </c>
      <c r="AJ97" s="10" t="str">
        <f>VLOOKUP(AJ80,'Plan terms'!$A:$E,4,FALSE)</f>
        <v>BUND-06</v>
      </c>
      <c r="AK97" s="10">
        <f>VLOOKUP(AK80,'Plan terms'!$A:$E,4,FALSE)</f>
        <v>0</v>
      </c>
      <c r="AL97" s="79"/>
    </row>
    <row r="98" spans="1:38" x14ac:dyDescent="0.3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83"/>
      <c r="AF98" s="32"/>
      <c r="AG98" s="32"/>
      <c r="AH98" s="32"/>
      <c r="AI98" s="32"/>
      <c r="AJ98" s="32"/>
      <c r="AK98" s="32"/>
      <c r="AL98" s="79"/>
    </row>
    <row r="99" spans="1:38" x14ac:dyDescent="0.3">
      <c r="A99" s="105" t="s">
        <v>82</v>
      </c>
      <c r="B99" s="13"/>
      <c r="C99" s="13"/>
      <c r="D99" s="13" t="s">
        <v>18</v>
      </c>
      <c r="E99" s="21">
        <f>E114</f>
        <v>1.0349999999999999</v>
      </c>
      <c r="F99" s="21">
        <f>F114</f>
        <v>2.005255</v>
      </c>
      <c r="G99" s="22">
        <f t="shared" ref="G99:H99" si="223">G86*G105</f>
        <v>2.6449999999999996</v>
      </c>
      <c r="H99" s="22">
        <f t="shared" si="223"/>
        <v>1.38</v>
      </c>
      <c r="I99" s="21">
        <f>I114</f>
        <v>1.0349999999999999</v>
      </c>
      <c r="J99" s="21">
        <f t="shared" ref="J99:N99" si="224">J114</f>
        <v>1.38</v>
      </c>
      <c r="K99" s="21">
        <f t="shared" ref="K99" si="225">K114</f>
        <v>1.38</v>
      </c>
      <c r="L99" s="21">
        <f t="shared" si="224"/>
        <v>1.38</v>
      </c>
      <c r="M99" s="21">
        <f t="shared" si="224"/>
        <v>0.69</v>
      </c>
      <c r="N99" s="21">
        <f t="shared" si="224"/>
        <v>0.69</v>
      </c>
      <c r="O99" s="21">
        <f t="shared" ref="O99" si="226">O114</f>
        <v>1.0349999999999999</v>
      </c>
      <c r="P99" s="21">
        <f>P114</f>
        <v>1.38</v>
      </c>
      <c r="Q99" s="22">
        <f>Q86*Q105</f>
        <v>1.38</v>
      </c>
      <c r="R99" s="22">
        <f>R86*R105</f>
        <v>0.69</v>
      </c>
      <c r="S99" s="22">
        <f t="shared" ref="S99:T99" si="227">S86*S105</f>
        <v>1.0349999999999999</v>
      </c>
      <c r="T99" s="22">
        <f t="shared" si="227"/>
        <v>1.0349999999999999</v>
      </c>
      <c r="U99" s="21">
        <f>U114</f>
        <v>1.01</v>
      </c>
      <c r="V99" s="21">
        <f>V86*V105</f>
        <v>1.0349999999999999</v>
      </c>
      <c r="W99" s="21">
        <f>W86*W105</f>
        <v>1.38</v>
      </c>
      <c r="X99" s="21">
        <f>X114</f>
        <v>1.38</v>
      </c>
      <c r="Y99" s="21">
        <f>Y114</f>
        <v>1.38</v>
      </c>
      <c r="Z99" s="21">
        <f>Z114</f>
        <v>1.38</v>
      </c>
      <c r="AA99" s="21">
        <f>AA86*AA105</f>
        <v>1.38</v>
      </c>
      <c r="AB99" s="21">
        <f>AB86*AB105</f>
        <v>1.38</v>
      </c>
      <c r="AC99" s="21">
        <f t="shared" ref="AC99:AD99" si="228">AC114</f>
        <v>1.38</v>
      </c>
      <c r="AD99" s="21">
        <f t="shared" si="228"/>
        <v>1.38</v>
      </c>
      <c r="AE99" s="84"/>
      <c r="AF99" s="21">
        <f>AF114</f>
        <v>1.0349999999999999</v>
      </c>
      <c r="AG99" s="21">
        <f>AG86*AG105</f>
        <v>1.0349999999999999</v>
      </c>
      <c r="AH99" s="21"/>
      <c r="AI99" s="21">
        <f>AI114</f>
        <v>0.91999999999999993</v>
      </c>
      <c r="AJ99" s="21">
        <f>AJ86*AJ105</f>
        <v>0.34499999999999997</v>
      </c>
      <c r="AK99" s="21">
        <f>AK114</f>
        <v>1.0349999999999999</v>
      </c>
      <c r="AL99" s="79"/>
    </row>
    <row r="100" spans="1:38" x14ac:dyDescent="0.3">
      <c r="A100" s="105"/>
      <c r="B100" s="13"/>
      <c r="C100" s="13"/>
      <c r="D100" s="13" t="s">
        <v>19</v>
      </c>
      <c r="E100" s="21"/>
      <c r="F100" s="21"/>
      <c r="G100" s="22"/>
      <c r="H100" s="22"/>
      <c r="I100" s="21"/>
      <c r="J100" s="21"/>
      <c r="K100" s="21"/>
      <c r="L100" s="21"/>
      <c r="M100" s="22"/>
      <c r="N100" s="22"/>
      <c r="O100" s="22"/>
      <c r="P100" s="22"/>
      <c r="Q100" s="22"/>
      <c r="R100" s="22"/>
      <c r="S100" s="22"/>
      <c r="T100" s="22"/>
      <c r="U100" s="22"/>
      <c r="V100" s="21"/>
      <c r="W100" s="21"/>
      <c r="X100" s="22"/>
      <c r="Y100" s="22"/>
      <c r="Z100" s="22"/>
      <c r="AA100" s="21"/>
      <c r="AB100" s="21"/>
      <c r="AC100" s="22"/>
      <c r="AD100" s="22"/>
      <c r="AE100" s="85"/>
      <c r="AF100" s="22"/>
      <c r="AG100" s="21"/>
      <c r="AH100" s="21"/>
      <c r="AI100" s="22"/>
      <c r="AJ100" s="21"/>
      <c r="AK100" s="22"/>
      <c r="AL100" s="79"/>
    </row>
    <row r="101" spans="1:38" x14ac:dyDescent="0.3">
      <c r="A101" s="105"/>
      <c r="B101" s="13"/>
      <c r="C101" s="13"/>
      <c r="D101" s="13" t="s">
        <v>20</v>
      </c>
      <c r="E101" s="22">
        <f t="shared" ref="E101:H101" si="229">E116</f>
        <v>2257.514032</v>
      </c>
      <c r="F101" s="22">
        <f t="shared" si="229"/>
        <v>2186.97930510878</v>
      </c>
      <c r="G101" s="22">
        <f t="shared" si="229"/>
        <v>2470.7121041999999</v>
      </c>
      <c r="H101" s="22">
        <f t="shared" si="229"/>
        <v>2228.7153221399999</v>
      </c>
      <c r="I101" s="22">
        <f t="shared" ref="I101:N101" si="230">I116</f>
        <v>2344.4875199999997</v>
      </c>
      <c r="J101" s="22">
        <f t="shared" si="230"/>
        <v>2706.409848199999</v>
      </c>
      <c r="K101" s="22">
        <f t="shared" ref="K101" si="231">K116</f>
        <v>2714.6003965999994</v>
      </c>
      <c r="L101" s="22">
        <f t="shared" si="230"/>
        <v>2652.6317863999998</v>
      </c>
      <c r="M101" s="22">
        <f t="shared" si="230"/>
        <v>2961.2866803999996</v>
      </c>
      <c r="N101" s="22">
        <f t="shared" si="230"/>
        <v>2777.9312001999997</v>
      </c>
      <c r="O101" s="22">
        <f t="shared" ref="O101" si="232">O116</f>
        <v>2267.1432395999996</v>
      </c>
      <c r="P101" s="22">
        <f>P116</f>
        <v>2225.1865199999997</v>
      </c>
      <c r="Q101" s="22">
        <f>Q116</f>
        <v>2218.5408953999995</v>
      </c>
      <c r="R101" s="22">
        <f>R116</f>
        <v>2115.5675999999999</v>
      </c>
      <c r="S101" s="22">
        <f t="shared" ref="S101:AJ101" si="233">S116</f>
        <v>2238.2229199999997</v>
      </c>
      <c r="T101" s="22">
        <f t="shared" si="233"/>
        <v>2480.1792399999995</v>
      </c>
      <c r="U101" s="22">
        <f t="shared" si="233"/>
        <v>2325.4823999999999</v>
      </c>
      <c r="V101" s="22">
        <f t="shared" si="233"/>
        <v>2079.4301999999998</v>
      </c>
      <c r="W101" s="22">
        <f t="shared" si="233"/>
        <v>2526.6368000000002</v>
      </c>
      <c r="X101" s="22">
        <f t="shared" si="233"/>
        <v>2508.0138399999996</v>
      </c>
      <c r="Y101" s="22">
        <f t="shared" si="233"/>
        <v>2464.69058</v>
      </c>
      <c r="Z101" s="22">
        <f t="shared" si="233"/>
        <v>2697.5735379999996</v>
      </c>
      <c r="AA101" s="22">
        <f t="shared" si="233"/>
        <v>2632.4169897999996</v>
      </c>
      <c r="AB101" s="22">
        <f t="shared" si="233"/>
        <v>2632.4169897999996</v>
      </c>
      <c r="AC101" s="22">
        <f t="shared" si="233"/>
        <v>2289.2295999999997</v>
      </c>
      <c r="AD101" s="22">
        <f t="shared" ref="AD101" si="234">AD116</f>
        <v>2614.2784399999996</v>
      </c>
      <c r="AE101" s="85"/>
      <c r="AF101" s="22">
        <f t="shared" si="233"/>
        <v>2450.7521199999996</v>
      </c>
      <c r="AG101" s="22">
        <f t="shared" si="233"/>
        <v>2372.2797999999998</v>
      </c>
      <c r="AH101" s="22"/>
      <c r="AI101" s="22">
        <f>AI116</f>
        <v>2883.6981399999995</v>
      </c>
      <c r="AJ101" s="22">
        <f t="shared" si="233"/>
        <v>2782.54</v>
      </c>
      <c r="AK101" s="22">
        <f>AK116</f>
        <v>2172.8293199999998</v>
      </c>
      <c r="AL101" s="79"/>
    </row>
    <row r="102" spans="1:38" x14ac:dyDescent="0.3">
      <c r="A102" s="105"/>
      <c r="B102" s="13"/>
      <c r="C102" s="13"/>
      <c r="D102" s="14" t="s">
        <v>21</v>
      </c>
      <c r="E102" s="22">
        <f>E118</f>
        <v>2257.514032</v>
      </c>
      <c r="F102" s="22">
        <f>F118</f>
        <v>1986.97930510878</v>
      </c>
      <c r="G102" s="22">
        <f t="shared" ref="G102:H102" si="235">G101-G117</f>
        <v>2322.4693779479999</v>
      </c>
      <c r="H102" s="22">
        <f t="shared" si="235"/>
        <v>2228.7153221399999</v>
      </c>
      <c r="I102" s="22">
        <f>I118</f>
        <v>2344.4875199999997</v>
      </c>
      <c r="J102" s="22">
        <f t="shared" ref="J102:N102" si="236">J118</f>
        <v>2706.409848199999</v>
      </c>
      <c r="K102" s="22">
        <f t="shared" ref="K102" si="237">K118</f>
        <v>2714.6003965999994</v>
      </c>
      <c r="L102" s="22">
        <f t="shared" si="236"/>
        <v>2652.6317863999998</v>
      </c>
      <c r="M102" s="22">
        <f t="shared" si="236"/>
        <v>2961.2866803999996</v>
      </c>
      <c r="N102" s="22">
        <f t="shared" si="236"/>
        <v>2777.9312001999997</v>
      </c>
      <c r="O102" s="22">
        <f t="shared" ref="O102" si="238">O118</f>
        <v>2267.1432395999996</v>
      </c>
      <c r="P102" s="22">
        <f>P118</f>
        <v>2225.1865199999997</v>
      </c>
      <c r="Q102" s="22">
        <f>Q101-Q117</f>
        <v>2218.5408953999995</v>
      </c>
      <c r="R102" s="22">
        <f>R101-R117</f>
        <v>2115.5675999999999</v>
      </c>
      <c r="S102" s="22">
        <f t="shared" ref="S102:T102" si="239">S101-S117</f>
        <v>2238.2229199999997</v>
      </c>
      <c r="T102" s="22">
        <f t="shared" si="239"/>
        <v>2231.3684855999995</v>
      </c>
      <c r="U102" s="22">
        <f>U118</f>
        <v>2325.4823999999999</v>
      </c>
      <c r="V102" s="22">
        <f>V101-V117</f>
        <v>2079.4301999999998</v>
      </c>
      <c r="W102" s="22">
        <f>W101-W117</f>
        <v>2276.6368000000002</v>
      </c>
      <c r="X102" s="22">
        <f>X118</f>
        <v>2308.0138399999996</v>
      </c>
      <c r="Y102" s="22">
        <f>Y118</f>
        <v>2344.69058</v>
      </c>
      <c r="Z102" s="22">
        <f>Z118</f>
        <v>2697.5735379999996</v>
      </c>
      <c r="AA102" s="22">
        <f>AA101-AA117</f>
        <v>2632.4169897999996</v>
      </c>
      <c r="AB102" s="22">
        <f>AB101-AB117</f>
        <v>2632.4169897999996</v>
      </c>
      <c r="AC102" s="22">
        <f t="shared" ref="AC102:AD102" si="240">AC118</f>
        <v>2139.2295999999997</v>
      </c>
      <c r="AD102" s="22">
        <f t="shared" si="240"/>
        <v>2614.2784399999996</v>
      </c>
      <c r="AE102" s="85"/>
      <c r="AF102" s="22">
        <f>AF118</f>
        <v>2450.7521199999996</v>
      </c>
      <c r="AG102" s="22">
        <f>AG101-AG117</f>
        <v>2372.2797999999998</v>
      </c>
      <c r="AH102" s="22"/>
      <c r="AI102" s="22">
        <f>AI118</f>
        <v>2883.6981399999995</v>
      </c>
      <c r="AJ102" s="22">
        <f>AJ101-AJ117</f>
        <v>2782.54</v>
      </c>
      <c r="AK102" s="22">
        <f>AK118</f>
        <v>2172.8293199999998</v>
      </c>
      <c r="AL102" s="79"/>
    </row>
    <row r="103" spans="1:38" x14ac:dyDescent="0.3">
      <c r="A103" s="32"/>
      <c r="B103" s="32"/>
      <c r="C103" s="32"/>
      <c r="D103" s="32"/>
      <c r="E103" s="33"/>
      <c r="F103" s="33"/>
      <c r="G103" s="32"/>
      <c r="H103" s="32"/>
      <c r="I103" s="33"/>
      <c r="J103" s="33"/>
      <c r="K103" s="33"/>
      <c r="L103" s="33"/>
      <c r="M103" s="33"/>
      <c r="N103" s="33"/>
      <c r="O103" s="33"/>
      <c r="P103" s="33"/>
      <c r="Q103" s="32"/>
      <c r="R103" s="32"/>
      <c r="S103" s="32"/>
      <c r="T103" s="32"/>
      <c r="U103" s="33"/>
      <c r="V103" s="32"/>
      <c r="W103" s="32"/>
      <c r="X103" s="33"/>
      <c r="Y103" s="33"/>
      <c r="Z103" s="33"/>
      <c r="AA103" s="32"/>
      <c r="AB103" s="32"/>
      <c r="AC103" s="33"/>
      <c r="AD103" s="33"/>
      <c r="AE103" s="85"/>
      <c r="AF103" s="33"/>
      <c r="AG103" s="32"/>
      <c r="AH103" s="32"/>
      <c r="AI103" s="33"/>
      <c r="AJ103" s="32"/>
      <c r="AK103" s="33"/>
      <c r="AL103" s="79"/>
    </row>
    <row r="104" spans="1:38" x14ac:dyDescent="0.3">
      <c r="A104" s="112" t="s">
        <v>87</v>
      </c>
      <c r="B104" s="34">
        <v>7108</v>
      </c>
      <c r="C104" s="113" t="s">
        <v>32</v>
      </c>
      <c r="D104" s="13" t="s">
        <v>22</v>
      </c>
      <c r="E104" s="13">
        <f t="shared" ref="E104:H104" si="241">$B$104</f>
        <v>7108</v>
      </c>
      <c r="F104" s="13">
        <f t="shared" si="241"/>
        <v>7108</v>
      </c>
      <c r="G104" s="13">
        <f t="shared" si="241"/>
        <v>7108</v>
      </c>
      <c r="H104" s="13">
        <f t="shared" si="241"/>
        <v>7108</v>
      </c>
      <c r="I104" s="13">
        <f t="shared" ref="I104:AI104" si="242">$B$104</f>
        <v>7108</v>
      </c>
      <c r="J104" s="13">
        <f t="shared" si="242"/>
        <v>7108</v>
      </c>
      <c r="K104" s="13">
        <f t="shared" si="242"/>
        <v>7108</v>
      </c>
      <c r="L104" s="13">
        <f t="shared" si="242"/>
        <v>7108</v>
      </c>
      <c r="M104" s="13">
        <f t="shared" si="242"/>
        <v>7108</v>
      </c>
      <c r="N104" s="13">
        <f t="shared" si="242"/>
        <v>7108</v>
      </c>
      <c r="O104" s="13">
        <f t="shared" si="242"/>
        <v>7108</v>
      </c>
      <c r="P104" s="13">
        <f t="shared" si="242"/>
        <v>7108</v>
      </c>
      <c r="Q104" s="13">
        <f t="shared" si="242"/>
        <v>7108</v>
      </c>
      <c r="R104" s="13">
        <f t="shared" si="242"/>
        <v>7108</v>
      </c>
      <c r="S104" s="13">
        <f t="shared" si="242"/>
        <v>7108</v>
      </c>
      <c r="T104" s="13">
        <f t="shared" si="242"/>
        <v>7108</v>
      </c>
      <c r="U104" s="13">
        <f t="shared" si="242"/>
        <v>7108</v>
      </c>
      <c r="V104" s="13">
        <f t="shared" si="242"/>
        <v>7108</v>
      </c>
      <c r="W104" s="13">
        <f t="shared" si="242"/>
        <v>7108</v>
      </c>
      <c r="X104" s="13">
        <f t="shared" si="242"/>
        <v>7108</v>
      </c>
      <c r="Y104" s="13">
        <f t="shared" si="242"/>
        <v>7108</v>
      </c>
      <c r="Z104" s="13">
        <f t="shared" si="242"/>
        <v>7108</v>
      </c>
      <c r="AA104" s="13">
        <f t="shared" si="242"/>
        <v>7108</v>
      </c>
      <c r="AB104" s="13">
        <f t="shared" si="242"/>
        <v>7108</v>
      </c>
      <c r="AC104" s="13">
        <f t="shared" si="242"/>
        <v>7108</v>
      </c>
      <c r="AD104" s="13">
        <f t="shared" si="242"/>
        <v>7108</v>
      </c>
      <c r="AE104" s="83"/>
      <c r="AF104" s="13">
        <f>$B$104</f>
        <v>7108</v>
      </c>
      <c r="AG104" s="13">
        <f>$B$104</f>
        <v>7108</v>
      </c>
      <c r="AH104" s="13"/>
      <c r="AI104" s="13">
        <f t="shared" si="242"/>
        <v>7108</v>
      </c>
      <c r="AJ104" s="13">
        <f>$B$104</f>
        <v>7108</v>
      </c>
      <c r="AK104" s="13">
        <f>$B$104</f>
        <v>7108</v>
      </c>
      <c r="AL104" s="79"/>
    </row>
    <row r="105" spans="1:38" x14ac:dyDescent="0.3">
      <c r="A105" s="112"/>
      <c r="B105" s="34">
        <v>1.1499999999999999</v>
      </c>
      <c r="C105" s="113"/>
      <c r="D105" s="14" t="s">
        <v>33</v>
      </c>
      <c r="E105" s="15">
        <f>$B$27</f>
        <v>1.1499999999999999</v>
      </c>
      <c r="F105" s="15">
        <f>$B$27</f>
        <v>1.1499999999999999</v>
      </c>
      <c r="G105" s="15">
        <f t="shared" ref="G105:H105" si="243">$B$27</f>
        <v>1.1499999999999999</v>
      </c>
      <c r="H105" s="15">
        <f t="shared" si="243"/>
        <v>1.1499999999999999</v>
      </c>
      <c r="I105" s="13">
        <f t="shared" ref="I105:AI105" si="244">$B$105</f>
        <v>1.1499999999999999</v>
      </c>
      <c r="J105" s="13">
        <f t="shared" si="244"/>
        <v>1.1499999999999999</v>
      </c>
      <c r="K105" s="13">
        <f t="shared" si="244"/>
        <v>1.1499999999999999</v>
      </c>
      <c r="L105" s="13">
        <f t="shared" si="244"/>
        <v>1.1499999999999999</v>
      </c>
      <c r="M105" s="13">
        <f t="shared" si="244"/>
        <v>1.1499999999999999</v>
      </c>
      <c r="N105" s="13">
        <f t="shared" si="244"/>
        <v>1.1499999999999999</v>
      </c>
      <c r="O105" s="13">
        <f t="shared" si="244"/>
        <v>1.1499999999999999</v>
      </c>
      <c r="P105" s="13">
        <f t="shared" si="244"/>
        <v>1.1499999999999999</v>
      </c>
      <c r="Q105" s="13">
        <f t="shared" si="244"/>
        <v>1.1499999999999999</v>
      </c>
      <c r="R105" s="13">
        <f t="shared" si="244"/>
        <v>1.1499999999999999</v>
      </c>
      <c r="S105" s="13">
        <f t="shared" si="244"/>
        <v>1.1499999999999999</v>
      </c>
      <c r="T105" s="13">
        <f t="shared" si="244"/>
        <v>1.1499999999999999</v>
      </c>
      <c r="U105" s="13">
        <f t="shared" si="244"/>
        <v>1.1499999999999999</v>
      </c>
      <c r="V105" s="13">
        <f t="shared" si="244"/>
        <v>1.1499999999999999</v>
      </c>
      <c r="W105" s="13">
        <f t="shared" si="244"/>
        <v>1.1499999999999999</v>
      </c>
      <c r="X105" s="13">
        <f t="shared" si="244"/>
        <v>1.1499999999999999</v>
      </c>
      <c r="Y105" s="13">
        <f t="shared" si="244"/>
        <v>1.1499999999999999</v>
      </c>
      <c r="Z105" s="13">
        <f t="shared" si="244"/>
        <v>1.1499999999999999</v>
      </c>
      <c r="AA105" s="13">
        <f t="shared" si="244"/>
        <v>1.1499999999999999</v>
      </c>
      <c r="AB105" s="13">
        <f t="shared" si="244"/>
        <v>1.1499999999999999</v>
      </c>
      <c r="AC105" s="13">
        <f t="shared" si="244"/>
        <v>1.1499999999999999</v>
      </c>
      <c r="AD105" s="13">
        <f t="shared" si="244"/>
        <v>1.1499999999999999</v>
      </c>
      <c r="AE105" s="83"/>
      <c r="AF105" s="13">
        <f>$B$105</f>
        <v>1.1499999999999999</v>
      </c>
      <c r="AG105" s="13">
        <f>$B$105</f>
        <v>1.1499999999999999</v>
      </c>
      <c r="AH105" s="13"/>
      <c r="AI105" s="13">
        <f t="shared" si="244"/>
        <v>1.1499999999999999</v>
      </c>
      <c r="AJ105" s="13">
        <f>$B$105</f>
        <v>1.1499999999999999</v>
      </c>
      <c r="AK105" s="13">
        <f>$B$105</f>
        <v>1.1499999999999999</v>
      </c>
      <c r="AL105" s="79"/>
    </row>
    <row r="106" spans="1:38" x14ac:dyDescent="0.3">
      <c r="A106" s="112"/>
      <c r="B106" s="10"/>
      <c r="C106" s="114" t="s">
        <v>83</v>
      </c>
      <c r="D106" s="7" t="s">
        <v>23</v>
      </c>
      <c r="E106" s="7" t="str">
        <f>E82</f>
        <v>Peak &amp; Off Peak</v>
      </c>
      <c r="F106" s="7" t="str">
        <f>F82</f>
        <v>Peak &amp; Off Peak</v>
      </c>
      <c r="G106" s="7" t="str">
        <f t="shared" ref="G106:H106" si="245">G82</f>
        <v>Peak &amp; Off Peak</v>
      </c>
      <c r="H106" s="7" t="str">
        <f t="shared" si="245"/>
        <v>Peak &amp; Off Peak</v>
      </c>
      <c r="I106" s="7" t="str">
        <f>I82</f>
        <v>Inclusive</v>
      </c>
      <c r="J106" s="7" t="str">
        <f t="shared" ref="J106:N106" si="246">J82</f>
        <v>Peak &amp; Off Peak</v>
      </c>
      <c r="K106" s="7" t="str">
        <f t="shared" ref="K106" si="247">K82</f>
        <v>Peak &amp; Off Peak</v>
      </c>
      <c r="L106" s="7" t="str">
        <f t="shared" si="246"/>
        <v>Peak &amp; Off Peak</v>
      </c>
      <c r="M106" s="7" t="str">
        <f t="shared" si="246"/>
        <v>Inclusive</v>
      </c>
      <c r="N106" s="7" t="str">
        <f t="shared" si="246"/>
        <v>Peak Off Peak &amp; Shoulder</v>
      </c>
      <c r="O106" s="7" t="str">
        <f t="shared" ref="O106" si="248">O82</f>
        <v>Peak Off Peak &amp; Shoulder</v>
      </c>
      <c r="P106" s="7" t="str">
        <f>P82</f>
        <v>Inclusive</v>
      </c>
      <c r="Q106" s="7" t="str">
        <f>Q82</f>
        <v>Peak &amp; Off Peak</v>
      </c>
      <c r="R106" s="7" t="str">
        <f>R82</f>
        <v>Inclusive</v>
      </c>
      <c r="S106" s="7" t="str">
        <f t="shared" ref="S106:AC106" si="249">S82</f>
        <v>Inclusive</v>
      </c>
      <c r="T106" s="7" t="str">
        <f t="shared" si="249"/>
        <v>Inclusive</v>
      </c>
      <c r="U106" s="7" t="str">
        <f t="shared" si="249"/>
        <v>Inclusive</v>
      </c>
      <c r="V106" s="7" t="str">
        <f t="shared" si="249"/>
        <v>Inclusive</v>
      </c>
      <c r="W106" s="7" t="str">
        <f t="shared" si="249"/>
        <v>Inclusive</v>
      </c>
      <c r="X106" s="7" t="str">
        <f t="shared" si="249"/>
        <v>Inclusive</v>
      </c>
      <c r="Y106" s="7" t="str">
        <f t="shared" si="249"/>
        <v>Inclusive</v>
      </c>
      <c r="Z106" s="7" t="str">
        <f t="shared" si="249"/>
        <v>Inclusive</v>
      </c>
      <c r="AA106" s="7" t="str">
        <f t="shared" si="249"/>
        <v>Peak Off Peak &amp; Shoulder</v>
      </c>
      <c r="AB106" s="7" t="str">
        <f t="shared" si="249"/>
        <v>Peak Off Peak &amp; Shoulder</v>
      </c>
      <c r="AC106" s="7" t="str">
        <f t="shared" si="249"/>
        <v>Inclusive</v>
      </c>
      <c r="AD106" s="7" t="str">
        <f t="shared" ref="AD106" si="250">AD82</f>
        <v>Inclusive</v>
      </c>
      <c r="AE106" s="83"/>
      <c r="AF106" s="7" t="str">
        <f>AF82</f>
        <v>Inclusive</v>
      </c>
      <c r="AG106" s="7" t="str">
        <f t="shared" ref="AG106:AJ106" si="251">AG82</f>
        <v>Inclusive</v>
      </c>
      <c r="AH106" s="7"/>
      <c r="AI106" s="7" t="str">
        <f>AI82</f>
        <v>Inclusive</v>
      </c>
      <c r="AJ106" s="7" t="str">
        <f t="shared" si="251"/>
        <v>Inclusive</v>
      </c>
      <c r="AK106" s="7" t="str">
        <f>AK82</f>
        <v>Inclusive</v>
      </c>
      <c r="AL106" s="79"/>
    </row>
    <row r="107" spans="1:38" x14ac:dyDescent="0.3">
      <c r="A107" s="112"/>
      <c r="B107" s="10"/>
      <c r="C107" s="114"/>
      <c r="D107" s="7" t="s">
        <v>9</v>
      </c>
      <c r="E107" s="8">
        <f>E88</f>
        <v>0</v>
      </c>
      <c r="F107" s="8">
        <f>F88</f>
        <v>0</v>
      </c>
      <c r="G107" s="8">
        <f t="shared" ref="G107:H107" si="252">G88</f>
        <v>0</v>
      </c>
      <c r="H107" s="8">
        <f t="shared" si="252"/>
        <v>0</v>
      </c>
      <c r="I107" s="8">
        <f>I88</f>
        <v>0.23899999999999999</v>
      </c>
      <c r="J107" s="8">
        <f t="shared" ref="J107:N107" si="253">J88</f>
        <v>0</v>
      </c>
      <c r="K107" s="8">
        <f t="shared" ref="K107" si="254">K88</f>
        <v>0</v>
      </c>
      <c r="L107" s="8">
        <f t="shared" si="253"/>
        <v>0</v>
      </c>
      <c r="M107" s="8">
        <f t="shared" si="253"/>
        <v>0</v>
      </c>
      <c r="N107" s="8">
        <f t="shared" si="253"/>
        <v>0</v>
      </c>
      <c r="O107" s="8">
        <f t="shared" ref="O107" si="255">O88</f>
        <v>0</v>
      </c>
      <c r="P107" s="8">
        <f>P88</f>
        <v>0.21060000000000001</v>
      </c>
      <c r="Q107" s="8">
        <f>Q88</f>
        <v>0</v>
      </c>
      <c r="R107" s="8">
        <f>R88</f>
        <v>0.22800000000000001</v>
      </c>
      <c r="S107" s="8">
        <f t="shared" ref="S107:AC107" si="256">S88</f>
        <v>0.2276</v>
      </c>
      <c r="T107" s="8">
        <f t="shared" si="256"/>
        <v>0.25719999999999998</v>
      </c>
      <c r="U107" s="8">
        <f t="shared" si="256"/>
        <v>0.2393913043478261</v>
      </c>
      <c r="V107" s="8">
        <f t="shared" si="256"/>
        <v>0.20817391304347826</v>
      </c>
      <c r="W107" s="8">
        <f t="shared" si="256"/>
        <v>0.24747826086956526</v>
      </c>
      <c r="X107" s="8">
        <f t="shared" si="256"/>
        <v>0.2452</v>
      </c>
      <c r="Y107" s="8">
        <f t="shared" si="256"/>
        <v>0.2399</v>
      </c>
      <c r="Z107" s="8">
        <f t="shared" si="256"/>
        <v>0.26649</v>
      </c>
      <c r="AA107" s="8">
        <f t="shared" si="256"/>
        <v>0</v>
      </c>
      <c r="AB107" s="8">
        <f t="shared" si="256"/>
        <v>0</v>
      </c>
      <c r="AC107" s="8">
        <f t="shared" si="256"/>
        <v>0.21843478260869564</v>
      </c>
      <c r="AD107" s="8">
        <f t="shared" ref="AD107" si="257">AD88</f>
        <v>0.25819999999999999</v>
      </c>
      <c r="AE107" s="84"/>
      <c r="AF107" s="8">
        <f>AF88</f>
        <v>0.252</v>
      </c>
      <c r="AG107" s="8">
        <f t="shared" ref="AG107:AJ107" si="258">AG88</f>
        <v>0.24399999999999999</v>
      </c>
      <c r="AH107" s="8"/>
      <c r="AI107" s="8">
        <f>AI88</f>
        <v>0.31169999999999998</v>
      </c>
      <c r="AJ107" s="8">
        <f t="shared" si="258"/>
        <v>0.32500000000000001</v>
      </c>
      <c r="AK107" s="8">
        <f>AK88</f>
        <v>0.21959999999999999</v>
      </c>
      <c r="AL107" s="79"/>
    </row>
    <row r="108" spans="1:38" ht="15.6" x14ac:dyDescent="0.3">
      <c r="A108" s="112"/>
      <c r="B108" s="10"/>
      <c r="C108" s="114"/>
      <c r="D108" s="9" t="s">
        <v>24</v>
      </c>
      <c r="E108" s="89">
        <f>E89*factors!B2+E90*factors!B3</f>
        <v>0.22836000000000004</v>
      </c>
      <c r="F108" s="89">
        <f>F89*factors!$C$2+F90*factors!$C$3</f>
        <v>0.1780065609</v>
      </c>
      <c r="G108" s="89">
        <f>G89*factors!$C$2+G90*factors!$C$3</f>
        <v>0.18415100000000004</v>
      </c>
      <c r="H108" s="89">
        <f>H89*factors!$C$2+H90*factors!$C$3</f>
        <v>0</v>
      </c>
      <c r="I108" s="8">
        <f t="shared" ref="I108:AC108" si="259">$B$89*I89+$B$90*I90</f>
        <v>0</v>
      </c>
      <c r="J108" s="8">
        <f t="shared" si="259"/>
        <v>0.26947099999999996</v>
      </c>
      <c r="K108" s="8">
        <f t="shared" ref="K108" si="260">$B$89*K89+$B$90*K90</f>
        <v>0.27047299999999996</v>
      </c>
      <c r="L108" s="8">
        <f t="shared" si="259"/>
        <v>0.26289200000000001</v>
      </c>
      <c r="M108" s="8">
        <f t="shared" si="259"/>
        <v>0.33146199999999998</v>
      </c>
      <c r="N108" s="8">
        <f t="shared" si="259"/>
        <v>0</v>
      </c>
      <c r="O108" s="8">
        <f t="shared" ref="O108" si="261">$B$89*O89+$B$90*O90</f>
        <v>0.23113799999999998</v>
      </c>
      <c r="P108" s="8">
        <f t="shared" si="259"/>
        <v>0</v>
      </c>
      <c r="Q108" s="8">
        <f t="shared" si="259"/>
        <v>0.209787</v>
      </c>
      <c r="R108" s="8">
        <f t="shared" si="259"/>
        <v>0</v>
      </c>
      <c r="S108" s="8">
        <f t="shared" si="259"/>
        <v>0</v>
      </c>
      <c r="T108" s="8">
        <f t="shared" si="259"/>
        <v>0</v>
      </c>
      <c r="U108" s="8">
        <f t="shared" si="259"/>
        <v>0</v>
      </c>
      <c r="V108" s="8">
        <f t="shared" si="259"/>
        <v>0</v>
      </c>
      <c r="W108" s="8">
        <f t="shared" si="259"/>
        <v>0</v>
      </c>
      <c r="X108" s="8">
        <f t="shared" si="259"/>
        <v>0</v>
      </c>
      <c r="Y108" s="8">
        <f t="shared" si="259"/>
        <v>0</v>
      </c>
      <c r="Z108" s="8">
        <f t="shared" si="259"/>
        <v>0</v>
      </c>
      <c r="AA108" s="8">
        <f t="shared" si="259"/>
        <v>0</v>
      </c>
      <c r="AB108" s="8">
        <f t="shared" si="259"/>
        <v>0</v>
      </c>
      <c r="AC108" s="8">
        <f t="shared" si="259"/>
        <v>0</v>
      </c>
      <c r="AD108" s="8">
        <f t="shared" ref="AD108" si="262">$B$89*AD89+$B$90*AD90</f>
        <v>0</v>
      </c>
      <c r="AE108" s="84"/>
      <c r="AF108" s="8">
        <f>$B$89*AF89+$B$90*AF90</f>
        <v>0</v>
      </c>
      <c r="AG108" s="8">
        <f>$B$89*AG89+$B$90*AG90</f>
        <v>0</v>
      </c>
      <c r="AH108" s="8"/>
      <c r="AI108" s="8">
        <f>$B$89*AI89+$B$90*AI90</f>
        <v>0</v>
      </c>
      <c r="AJ108" s="8">
        <f>$B$89*AJ89+$B$90*AJ90</f>
        <v>0</v>
      </c>
      <c r="AK108" s="8">
        <f>$B$89*AK89+$B$90*AK90</f>
        <v>0</v>
      </c>
      <c r="AL108" s="80"/>
    </row>
    <row r="109" spans="1:38" ht="15.6" x14ac:dyDescent="0.3">
      <c r="A109" s="112"/>
      <c r="B109" s="10"/>
      <c r="C109" s="114"/>
      <c r="D109" s="9" t="s">
        <v>25</v>
      </c>
      <c r="E109" s="8">
        <f t="shared" ref="E109:G109" si="263">E91*$B$91+E92*$B$92+E93*$B$93</f>
        <v>0</v>
      </c>
      <c r="F109" s="8">
        <f t="shared" si="263"/>
        <v>0</v>
      </c>
      <c r="G109" s="8">
        <f t="shared" si="263"/>
        <v>0</v>
      </c>
      <c r="H109" s="8">
        <f t="shared" ref="H109:AC109" si="264">H91*$B$91+H92*$B$92+H93*$B$93</f>
        <v>0.21103170000000002</v>
      </c>
      <c r="I109" s="8">
        <f t="shared" si="264"/>
        <v>0</v>
      </c>
      <c r="J109" s="8">
        <f t="shared" si="264"/>
        <v>0</v>
      </c>
      <c r="K109" s="8">
        <f t="shared" ref="K109" si="265">K91*$B$91+K92*$B$92+K93*$B$93</f>
        <v>0</v>
      </c>
      <c r="L109" s="8">
        <f t="shared" si="264"/>
        <v>0</v>
      </c>
      <c r="M109" s="8">
        <f t="shared" si="264"/>
        <v>0</v>
      </c>
      <c r="N109" s="8">
        <f t="shared" si="264"/>
        <v>0.309031</v>
      </c>
      <c r="O109" s="8">
        <f t="shared" ref="O109" si="266">O91*$B$91+O92*$B$92+O93*$B$93</f>
        <v>0</v>
      </c>
      <c r="P109" s="8">
        <f t="shared" si="264"/>
        <v>0</v>
      </c>
      <c r="Q109" s="8">
        <f t="shared" si="264"/>
        <v>0</v>
      </c>
      <c r="R109" s="8">
        <f t="shared" si="264"/>
        <v>0</v>
      </c>
      <c r="S109" s="8">
        <f t="shared" si="264"/>
        <v>0</v>
      </c>
      <c r="T109" s="8">
        <f t="shared" si="264"/>
        <v>0</v>
      </c>
      <c r="U109" s="8">
        <f t="shared" si="264"/>
        <v>0</v>
      </c>
      <c r="V109" s="8">
        <f t="shared" si="264"/>
        <v>0</v>
      </c>
      <c r="W109" s="8">
        <f t="shared" si="264"/>
        <v>0</v>
      </c>
      <c r="X109" s="8">
        <f t="shared" si="264"/>
        <v>0</v>
      </c>
      <c r="Y109" s="8">
        <f t="shared" si="264"/>
        <v>0</v>
      </c>
      <c r="Z109" s="8">
        <f t="shared" si="264"/>
        <v>0</v>
      </c>
      <c r="AA109" s="8">
        <f t="shared" si="264"/>
        <v>0.26041900000000001</v>
      </c>
      <c r="AB109" s="8">
        <f t="shared" si="264"/>
        <v>0.26041900000000001</v>
      </c>
      <c r="AC109" s="8">
        <f t="shared" si="264"/>
        <v>0</v>
      </c>
      <c r="AD109" s="8">
        <f t="shared" ref="AD109" si="267">AD91*$B$91+AD92*$B$92+AD93*$B$93</f>
        <v>0</v>
      </c>
      <c r="AE109" s="84"/>
      <c r="AF109" s="8">
        <f>AF91*$B$91+AF92*$B$92+AF93*$B$93</f>
        <v>0</v>
      </c>
      <c r="AG109" s="8">
        <f>AG91*$B$91+AG92*$B$92+AG93*$B$93</f>
        <v>0</v>
      </c>
      <c r="AH109" s="8"/>
      <c r="AI109" s="8">
        <f>AI91*$B$91+AI92*$B$92+AI93*$B$93</f>
        <v>0</v>
      </c>
      <c r="AJ109" s="8">
        <f>AJ91*$B$91+AJ92*$B$92+AJ93*$B$93</f>
        <v>0</v>
      </c>
      <c r="AK109" s="8">
        <f>AK91*$B$91+AK92*$B$92+AK93*$B$93</f>
        <v>0</v>
      </c>
      <c r="AL109" s="80"/>
    </row>
    <row r="110" spans="1:38" ht="15.6" x14ac:dyDescent="0.3">
      <c r="A110" s="112"/>
      <c r="B110" s="10"/>
      <c r="C110" s="114"/>
      <c r="D110" s="9" t="s">
        <v>85</v>
      </c>
      <c r="E110" s="8">
        <f>E87</f>
        <v>1.6000000000000001E-3</v>
      </c>
      <c r="F110" s="8">
        <f>F87</f>
        <v>0</v>
      </c>
      <c r="G110" s="8">
        <f t="shared" ref="G110:H110" si="268">G87</f>
        <v>0</v>
      </c>
      <c r="H110" s="8">
        <f t="shared" si="268"/>
        <v>0</v>
      </c>
      <c r="I110" s="8">
        <f>I87</f>
        <v>1.6000000000000001E-3</v>
      </c>
      <c r="J110" s="8">
        <f t="shared" ref="J110:N110" si="269">J87</f>
        <v>0</v>
      </c>
      <c r="K110" s="8">
        <f t="shared" ref="K110" si="270">K87</f>
        <v>0</v>
      </c>
      <c r="L110" s="8">
        <f t="shared" si="269"/>
        <v>0</v>
      </c>
      <c r="M110" s="8">
        <f t="shared" si="269"/>
        <v>0</v>
      </c>
      <c r="N110" s="8">
        <f t="shared" si="269"/>
        <v>0</v>
      </c>
      <c r="O110" s="8">
        <f t="shared" ref="O110" si="271">O87</f>
        <v>0</v>
      </c>
      <c r="P110" s="8">
        <f>P87</f>
        <v>0</v>
      </c>
      <c r="Q110" s="8">
        <f>Q87</f>
        <v>0</v>
      </c>
      <c r="R110" s="8">
        <f>R87</f>
        <v>0</v>
      </c>
      <c r="S110" s="8">
        <f t="shared" ref="S110:AC110" si="272">S87</f>
        <v>0</v>
      </c>
      <c r="T110" s="8">
        <f t="shared" si="272"/>
        <v>0</v>
      </c>
      <c r="U110" s="8">
        <f t="shared" si="272"/>
        <v>0</v>
      </c>
      <c r="V110" s="8">
        <f t="shared" si="272"/>
        <v>0</v>
      </c>
      <c r="W110" s="8">
        <f t="shared" si="272"/>
        <v>0</v>
      </c>
      <c r="X110" s="8">
        <f t="shared" si="272"/>
        <v>0</v>
      </c>
      <c r="Y110" s="8">
        <f t="shared" si="272"/>
        <v>0</v>
      </c>
      <c r="Z110" s="8">
        <f t="shared" si="272"/>
        <v>1.9E-3</v>
      </c>
      <c r="AA110" s="8">
        <f t="shared" si="272"/>
        <v>0</v>
      </c>
      <c r="AB110" s="8">
        <f t="shared" si="272"/>
        <v>0</v>
      </c>
      <c r="AC110" s="8">
        <f t="shared" si="272"/>
        <v>0</v>
      </c>
      <c r="AD110" s="8">
        <f t="shared" ref="AD110" si="273">AD87</f>
        <v>0</v>
      </c>
      <c r="AE110" s="84"/>
      <c r="AF110" s="8">
        <f t="shared" ref="AF110:AJ110" si="274">AF87</f>
        <v>1.6000000000000001E-3</v>
      </c>
      <c r="AG110" s="8">
        <f t="shared" si="274"/>
        <v>0</v>
      </c>
      <c r="AH110" s="8"/>
      <c r="AI110" s="8">
        <f>AI87</f>
        <v>0</v>
      </c>
      <c r="AJ110" s="8">
        <f t="shared" si="274"/>
        <v>0</v>
      </c>
      <c r="AK110" s="8">
        <f>AK87</f>
        <v>0</v>
      </c>
      <c r="AL110" s="79"/>
    </row>
    <row r="111" spans="1:38" x14ac:dyDescent="0.3">
      <c r="A111" s="112"/>
      <c r="B111" s="10"/>
      <c r="C111" s="114"/>
      <c r="D111" s="18" t="s">
        <v>80</v>
      </c>
      <c r="E111" s="19">
        <f>E87+E88+E108+E109</f>
        <v>0.22996000000000003</v>
      </c>
      <c r="F111" s="19">
        <f>F87+F88+F108+F109</f>
        <v>0.1780065609</v>
      </c>
      <c r="G111" s="19">
        <f t="shared" ref="G111:H111" si="275">G87+G88+G108+G109</f>
        <v>0.18415100000000004</v>
      </c>
      <c r="H111" s="19">
        <f t="shared" si="275"/>
        <v>0.21103170000000002</v>
      </c>
      <c r="I111" s="19">
        <f>I87+I88+I108+I109</f>
        <v>0.24059999999999998</v>
      </c>
      <c r="J111" s="19">
        <f t="shared" ref="J111:N111" si="276">J87+J88+J108+J109</f>
        <v>0.26947099999999996</v>
      </c>
      <c r="K111" s="19">
        <f t="shared" ref="K111" si="277">K87+K88+K108+K109</f>
        <v>0.27047299999999996</v>
      </c>
      <c r="L111" s="19">
        <f t="shared" si="276"/>
        <v>0.26289200000000001</v>
      </c>
      <c r="M111" s="19">
        <f t="shared" si="276"/>
        <v>0.33146199999999998</v>
      </c>
      <c r="N111" s="19">
        <f t="shared" si="276"/>
        <v>0.309031</v>
      </c>
      <c r="O111" s="19">
        <f t="shared" ref="O111" si="278">O87+O88+O108+O109</f>
        <v>0.23113799999999998</v>
      </c>
      <c r="P111" s="19">
        <f>P87+P88+P108+P109</f>
        <v>0.21060000000000001</v>
      </c>
      <c r="Q111" s="19">
        <f>Q87+Q88+Q108+Q109</f>
        <v>0.209787</v>
      </c>
      <c r="R111" s="19">
        <f>R87+R88+R108+R109</f>
        <v>0.22800000000000001</v>
      </c>
      <c r="S111" s="19">
        <f t="shared" ref="S111:AC111" si="279">S87+S88+S108+S109</f>
        <v>0.2276</v>
      </c>
      <c r="T111" s="19">
        <f t="shared" si="279"/>
        <v>0.25719999999999998</v>
      </c>
      <c r="U111" s="19">
        <f t="shared" si="279"/>
        <v>0.2393913043478261</v>
      </c>
      <c r="V111" s="19">
        <f t="shared" si="279"/>
        <v>0.20817391304347826</v>
      </c>
      <c r="W111" s="19">
        <f t="shared" si="279"/>
        <v>0.24747826086956526</v>
      </c>
      <c r="X111" s="19">
        <f t="shared" si="279"/>
        <v>0.2452</v>
      </c>
      <c r="Y111" s="19">
        <f t="shared" si="279"/>
        <v>0.2399</v>
      </c>
      <c r="Z111" s="19">
        <f t="shared" si="279"/>
        <v>0.26839000000000002</v>
      </c>
      <c r="AA111" s="19">
        <f t="shared" si="279"/>
        <v>0.26041900000000001</v>
      </c>
      <c r="AB111" s="19">
        <f t="shared" si="279"/>
        <v>0.26041900000000001</v>
      </c>
      <c r="AC111" s="19">
        <f t="shared" si="279"/>
        <v>0.21843478260869564</v>
      </c>
      <c r="AD111" s="19">
        <f t="shared" ref="AD111" si="280">AD87+AD88+AD108+AD109</f>
        <v>0.25819999999999999</v>
      </c>
      <c r="AE111" s="84"/>
      <c r="AF111" s="19">
        <f>AF87+AF88+AF108+AF109</f>
        <v>0.25359999999999999</v>
      </c>
      <c r="AG111" s="19">
        <f t="shared" ref="AG111:AJ111" si="281">AG87+AG88+AG108+AG109</f>
        <v>0.24399999999999999</v>
      </c>
      <c r="AH111" s="19"/>
      <c r="AI111" s="19">
        <f>AI87+AI88+AI108+AI109</f>
        <v>0.31169999999999998</v>
      </c>
      <c r="AJ111" s="19">
        <f t="shared" si="281"/>
        <v>0.32500000000000001</v>
      </c>
      <c r="AK111" s="19">
        <f>AK87+AK88+AK108+AK109</f>
        <v>0.21959999999999999</v>
      </c>
      <c r="AL111" s="79"/>
    </row>
    <row r="112" spans="1:38" x14ac:dyDescent="0.3">
      <c r="A112" s="112"/>
      <c r="B112" s="10"/>
      <c r="C112" s="114"/>
      <c r="D112" s="18" t="s">
        <v>26</v>
      </c>
      <c r="E112" s="19">
        <f>E111*E105</f>
        <v>0.26445400000000002</v>
      </c>
      <c r="F112" s="19">
        <f>F111*F105</f>
        <v>0.20470754503499999</v>
      </c>
      <c r="G112" s="19">
        <f t="shared" ref="G112:H112" si="282">G111*G105</f>
        <v>0.21177365000000004</v>
      </c>
      <c r="H112" s="19">
        <f t="shared" si="282"/>
        <v>0.242686455</v>
      </c>
      <c r="I112" s="19">
        <f>I111*I105</f>
        <v>0.27668999999999994</v>
      </c>
      <c r="J112" s="19">
        <f t="shared" ref="J112:N112" si="283">J111*J105</f>
        <v>0.30989164999999991</v>
      </c>
      <c r="K112" s="19">
        <f t="shared" ref="K112" si="284">K111*K105</f>
        <v>0.31104394999999996</v>
      </c>
      <c r="L112" s="19">
        <f t="shared" si="283"/>
        <v>0.30232579999999998</v>
      </c>
      <c r="M112" s="19">
        <f t="shared" si="283"/>
        <v>0.38118129999999995</v>
      </c>
      <c r="N112" s="19">
        <f t="shared" si="283"/>
        <v>0.35538565</v>
      </c>
      <c r="O112" s="19">
        <f t="shared" ref="O112" si="285">O111*O105</f>
        <v>0.26580869999999995</v>
      </c>
      <c r="P112" s="19">
        <f>P111*P105</f>
        <v>0.24218999999999999</v>
      </c>
      <c r="Q112" s="19">
        <f>Q111*Q105</f>
        <v>0.24125504999999997</v>
      </c>
      <c r="R112" s="19">
        <f>R111*R105</f>
        <v>0.26219999999999999</v>
      </c>
      <c r="S112" s="19">
        <f t="shared" ref="S112:AC112" si="286">S111*S105</f>
        <v>0.26173999999999997</v>
      </c>
      <c r="T112" s="19">
        <f t="shared" si="286"/>
        <v>0.29577999999999993</v>
      </c>
      <c r="U112" s="19">
        <f t="shared" si="286"/>
        <v>0.27529999999999999</v>
      </c>
      <c r="V112" s="19">
        <f t="shared" si="286"/>
        <v>0.23939999999999997</v>
      </c>
      <c r="W112" s="19">
        <f t="shared" si="286"/>
        <v>0.28460000000000002</v>
      </c>
      <c r="X112" s="19">
        <f t="shared" si="286"/>
        <v>0.28197999999999995</v>
      </c>
      <c r="Y112" s="19">
        <f t="shared" si="286"/>
        <v>0.27588499999999999</v>
      </c>
      <c r="Z112" s="19">
        <f t="shared" si="286"/>
        <v>0.30864849999999999</v>
      </c>
      <c r="AA112" s="19">
        <f t="shared" si="286"/>
        <v>0.29948184999999999</v>
      </c>
      <c r="AB112" s="19">
        <f t="shared" si="286"/>
        <v>0.29948184999999999</v>
      </c>
      <c r="AC112" s="19">
        <f t="shared" si="286"/>
        <v>0.25119999999999998</v>
      </c>
      <c r="AD112" s="19">
        <f t="shared" ref="AD112" si="287">AD111*AD105</f>
        <v>0.29692999999999997</v>
      </c>
      <c r="AE112" s="84"/>
      <c r="AF112" s="19">
        <f>AF111*AF105</f>
        <v>0.29163999999999995</v>
      </c>
      <c r="AG112" s="19">
        <f t="shared" ref="AG112:AJ112" si="288">AG111*AG105</f>
        <v>0.28059999999999996</v>
      </c>
      <c r="AH112" s="19"/>
      <c r="AI112" s="19">
        <f>AI111*AI105</f>
        <v>0.35845499999999997</v>
      </c>
      <c r="AJ112" s="19">
        <f t="shared" si="288"/>
        <v>0.37374999999999997</v>
      </c>
      <c r="AK112" s="19">
        <f>AK111*AK105</f>
        <v>0.25253999999999999</v>
      </c>
      <c r="AL112" s="79"/>
    </row>
    <row r="113" spans="1:38" x14ac:dyDescent="0.3">
      <c r="A113" s="112"/>
      <c r="B113" s="10"/>
      <c r="C113" s="114"/>
      <c r="D113" s="16" t="s">
        <v>27</v>
      </c>
      <c r="E113" s="17">
        <f>E112*E104</f>
        <v>1879.7390320000002</v>
      </c>
      <c r="F113" s="17">
        <f>F112*F104</f>
        <v>1455.0612301087799</v>
      </c>
      <c r="G113" s="17">
        <f t="shared" ref="G113:H113" si="289">G112*G104</f>
        <v>1505.2871042000002</v>
      </c>
      <c r="H113" s="17">
        <f t="shared" si="289"/>
        <v>1725.0153221400001</v>
      </c>
      <c r="I113" s="17">
        <f>I112*I104</f>
        <v>1966.7125199999996</v>
      </c>
      <c r="J113" s="17">
        <f t="shared" ref="J113:N113" si="290">J112*J104</f>
        <v>2202.7098481999992</v>
      </c>
      <c r="K113" s="17">
        <f t="shared" ref="K113" si="291">K112*K104</f>
        <v>2210.9003965999996</v>
      </c>
      <c r="L113" s="17">
        <f t="shared" si="290"/>
        <v>2148.9317864</v>
      </c>
      <c r="M113" s="17">
        <f t="shared" si="290"/>
        <v>2709.4366803999997</v>
      </c>
      <c r="N113" s="17">
        <f t="shared" si="290"/>
        <v>2526.0812001999998</v>
      </c>
      <c r="O113" s="17">
        <f t="shared" ref="O113" si="292">O112*O104</f>
        <v>1889.3682395999997</v>
      </c>
      <c r="P113" s="17">
        <f>P112*P104</f>
        <v>1721.4865199999999</v>
      </c>
      <c r="Q113" s="17">
        <f>Q112*Q104</f>
        <v>1714.8408953999997</v>
      </c>
      <c r="R113" s="17">
        <f>R112*R104</f>
        <v>1863.7175999999999</v>
      </c>
      <c r="S113" s="17">
        <f t="shared" ref="S113:AC113" si="293">S112*S104</f>
        <v>1860.4479199999998</v>
      </c>
      <c r="T113" s="17">
        <f t="shared" si="293"/>
        <v>2102.4042399999994</v>
      </c>
      <c r="U113" s="17">
        <f t="shared" si="293"/>
        <v>1956.8324</v>
      </c>
      <c r="V113" s="17">
        <f t="shared" si="293"/>
        <v>1701.6551999999999</v>
      </c>
      <c r="W113" s="17">
        <f t="shared" si="293"/>
        <v>2022.9368000000002</v>
      </c>
      <c r="X113" s="17">
        <f t="shared" si="293"/>
        <v>2004.3138399999996</v>
      </c>
      <c r="Y113" s="17">
        <f t="shared" si="293"/>
        <v>1960.9905799999999</v>
      </c>
      <c r="Z113" s="17">
        <f t="shared" si="293"/>
        <v>2193.8735379999998</v>
      </c>
      <c r="AA113" s="17">
        <f t="shared" si="293"/>
        <v>2128.7169897999997</v>
      </c>
      <c r="AB113" s="17">
        <f t="shared" si="293"/>
        <v>2128.7169897999997</v>
      </c>
      <c r="AC113" s="17">
        <f t="shared" si="293"/>
        <v>1785.5295999999998</v>
      </c>
      <c r="AD113" s="17">
        <f t="shared" ref="AD113" si="294">AD112*AD104</f>
        <v>2110.5784399999998</v>
      </c>
      <c r="AE113" s="85"/>
      <c r="AF113" s="17">
        <f>AF112*AF104</f>
        <v>2072.9771199999996</v>
      </c>
      <c r="AG113" s="17">
        <f t="shared" ref="AG113:AJ113" si="295">AG112*AG104</f>
        <v>1994.5047999999997</v>
      </c>
      <c r="AH113" s="17"/>
      <c r="AI113" s="17">
        <f>AI112*AI104</f>
        <v>2547.8981399999998</v>
      </c>
      <c r="AJ113" s="17">
        <f t="shared" si="295"/>
        <v>2656.6149999999998</v>
      </c>
      <c r="AK113" s="17">
        <f>AK112*AK104</f>
        <v>1795.05432</v>
      </c>
      <c r="AL113" s="79"/>
    </row>
    <row r="114" spans="1:38" x14ac:dyDescent="0.3">
      <c r="A114" s="112"/>
      <c r="B114" s="10"/>
      <c r="C114" s="115" t="s">
        <v>34</v>
      </c>
      <c r="D114" s="5" t="s">
        <v>76</v>
      </c>
      <c r="E114" s="6">
        <f>E86*E105</f>
        <v>1.0349999999999999</v>
      </c>
      <c r="F114" s="6">
        <f>F86*F105</f>
        <v>2.005255</v>
      </c>
      <c r="G114" s="6">
        <f t="shared" ref="G114:H114" si="296">G86*G105</f>
        <v>2.6449999999999996</v>
      </c>
      <c r="H114" s="6">
        <f t="shared" si="296"/>
        <v>1.38</v>
      </c>
      <c r="I114" s="6">
        <f>I86*I105</f>
        <v>1.0349999999999999</v>
      </c>
      <c r="J114" s="6">
        <f t="shared" ref="J114:N114" si="297">J86*J105</f>
        <v>1.38</v>
      </c>
      <c r="K114" s="6">
        <f t="shared" ref="K114" si="298">K86*K105</f>
        <v>1.38</v>
      </c>
      <c r="L114" s="6">
        <f t="shared" si="297"/>
        <v>1.38</v>
      </c>
      <c r="M114" s="6">
        <f t="shared" si="297"/>
        <v>0.69</v>
      </c>
      <c r="N114" s="6">
        <f t="shared" si="297"/>
        <v>0.69</v>
      </c>
      <c r="O114" s="6">
        <f t="shared" ref="O114" si="299">O86*O105</f>
        <v>1.0349999999999999</v>
      </c>
      <c r="P114" s="6">
        <f>P86*P105</f>
        <v>1.38</v>
      </c>
      <c r="Q114" s="6">
        <f>Q86*Q105</f>
        <v>1.38</v>
      </c>
      <c r="R114" s="6">
        <f>R86*R105</f>
        <v>0.69</v>
      </c>
      <c r="S114" s="6">
        <f t="shared" ref="S114:AC114" si="300">S86*S105</f>
        <v>1.0349999999999999</v>
      </c>
      <c r="T114" s="6">
        <f t="shared" si="300"/>
        <v>1.0349999999999999</v>
      </c>
      <c r="U114" s="6">
        <f t="shared" si="300"/>
        <v>1.01</v>
      </c>
      <c r="V114" s="6">
        <f t="shared" si="300"/>
        <v>1.0349999999999999</v>
      </c>
      <c r="W114" s="6">
        <f t="shared" si="300"/>
        <v>1.38</v>
      </c>
      <c r="X114" s="6">
        <f t="shared" si="300"/>
        <v>1.38</v>
      </c>
      <c r="Y114" s="6">
        <f t="shared" si="300"/>
        <v>1.38</v>
      </c>
      <c r="Z114" s="6">
        <f t="shared" si="300"/>
        <v>1.38</v>
      </c>
      <c r="AA114" s="6">
        <f t="shared" si="300"/>
        <v>1.38</v>
      </c>
      <c r="AB114" s="6">
        <f t="shared" si="300"/>
        <v>1.38</v>
      </c>
      <c r="AC114" s="6">
        <f t="shared" si="300"/>
        <v>1.38</v>
      </c>
      <c r="AD114" s="6">
        <f t="shared" ref="AD114" si="301">AD86*AD105</f>
        <v>1.38</v>
      </c>
      <c r="AE114" s="85"/>
      <c r="AF114" s="6">
        <f>AF86*AF105</f>
        <v>1.0349999999999999</v>
      </c>
      <c r="AG114" s="6">
        <f t="shared" ref="AG114:AJ114" si="302">AG86*AG105</f>
        <v>1.0349999999999999</v>
      </c>
      <c r="AH114" s="6"/>
      <c r="AI114" s="6">
        <f>AI86*AI105</f>
        <v>0.91999999999999993</v>
      </c>
      <c r="AJ114" s="6">
        <f t="shared" si="302"/>
        <v>0.34499999999999997</v>
      </c>
      <c r="AK114" s="6">
        <f>AK86*AK105</f>
        <v>1.0349999999999999</v>
      </c>
      <c r="AL114" s="79"/>
    </row>
    <row r="115" spans="1:38" x14ac:dyDescent="0.3">
      <c r="A115" s="112"/>
      <c r="B115" s="10"/>
      <c r="C115" s="115"/>
      <c r="D115" s="16" t="s">
        <v>77</v>
      </c>
      <c r="E115" s="17">
        <f>E114*365</f>
        <v>377.77499999999998</v>
      </c>
      <c r="F115" s="17">
        <f>F114*365</f>
        <v>731.91807500000004</v>
      </c>
      <c r="G115" s="17">
        <f t="shared" ref="G115:H115" si="303">G114*365</f>
        <v>965.42499999999984</v>
      </c>
      <c r="H115" s="17">
        <f t="shared" si="303"/>
        <v>503.7</v>
      </c>
      <c r="I115" s="17">
        <f>I114*365</f>
        <v>377.77499999999998</v>
      </c>
      <c r="J115" s="17">
        <f t="shared" ref="J115:N115" si="304">J114*365</f>
        <v>503.7</v>
      </c>
      <c r="K115" s="17">
        <f t="shared" ref="K115" si="305">K114*365</f>
        <v>503.7</v>
      </c>
      <c r="L115" s="17">
        <f t="shared" si="304"/>
        <v>503.7</v>
      </c>
      <c r="M115" s="17">
        <f t="shared" si="304"/>
        <v>251.85</v>
      </c>
      <c r="N115" s="17">
        <f t="shared" si="304"/>
        <v>251.85</v>
      </c>
      <c r="O115" s="17">
        <f t="shared" ref="O115" si="306">O114*365</f>
        <v>377.77499999999998</v>
      </c>
      <c r="P115" s="17">
        <f>P114*365</f>
        <v>503.7</v>
      </c>
      <c r="Q115" s="17">
        <f>Q114*365</f>
        <v>503.7</v>
      </c>
      <c r="R115" s="17">
        <f>R114*365</f>
        <v>251.85</v>
      </c>
      <c r="S115" s="17">
        <f t="shared" ref="S115:AC115" si="307">S114*365</f>
        <v>377.77499999999998</v>
      </c>
      <c r="T115" s="17">
        <f t="shared" si="307"/>
        <v>377.77499999999998</v>
      </c>
      <c r="U115" s="17">
        <f t="shared" si="307"/>
        <v>368.65</v>
      </c>
      <c r="V115" s="17">
        <f t="shared" si="307"/>
        <v>377.77499999999998</v>
      </c>
      <c r="W115" s="17">
        <f t="shared" si="307"/>
        <v>503.7</v>
      </c>
      <c r="X115" s="17">
        <f t="shared" si="307"/>
        <v>503.7</v>
      </c>
      <c r="Y115" s="17">
        <f t="shared" si="307"/>
        <v>503.7</v>
      </c>
      <c r="Z115" s="17">
        <f t="shared" si="307"/>
        <v>503.7</v>
      </c>
      <c r="AA115" s="17">
        <f t="shared" si="307"/>
        <v>503.7</v>
      </c>
      <c r="AB115" s="17">
        <f t="shared" si="307"/>
        <v>503.7</v>
      </c>
      <c r="AC115" s="17">
        <f t="shared" si="307"/>
        <v>503.7</v>
      </c>
      <c r="AD115" s="17">
        <f t="shared" ref="AD115" si="308">AD114*365</f>
        <v>503.7</v>
      </c>
      <c r="AE115" s="85"/>
      <c r="AF115" s="17">
        <f>AF114*365</f>
        <v>377.77499999999998</v>
      </c>
      <c r="AG115" s="17">
        <f t="shared" ref="AG115:AJ115" si="309">AG114*365</f>
        <v>377.77499999999998</v>
      </c>
      <c r="AH115" s="17"/>
      <c r="AI115" s="17">
        <f>AI114*365</f>
        <v>335.79999999999995</v>
      </c>
      <c r="AJ115" s="17">
        <f t="shared" si="309"/>
        <v>125.925</v>
      </c>
      <c r="AK115" s="17">
        <f>AK114*365</f>
        <v>377.77499999999998</v>
      </c>
      <c r="AL115" s="79"/>
    </row>
    <row r="116" spans="1:38" x14ac:dyDescent="0.3">
      <c r="A116" s="112"/>
      <c r="B116" s="10"/>
      <c r="C116" s="116" t="s">
        <v>86</v>
      </c>
      <c r="D116" s="18" t="s">
        <v>78</v>
      </c>
      <c r="E116" s="20">
        <f>E113+E115</f>
        <v>2257.514032</v>
      </c>
      <c r="F116" s="20">
        <f>F113+F115</f>
        <v>2186.97930510878</v>
      </c>
      <c r="G116" s="20">
        <f t="shared" ref="G116:H116" si="310">G113+G115</f>
        <v>2470.7121041999999</v>
      </c>
      <c r="H116" s="20">
        <f t="shared" si="310"/>
        <v>2228.7153221399999</v>
      </c>
      <c r="I116" s="20">
        <f>I113+I115</f>
        <v>2344.4875199999997</v>
      </c>
      <c r="J116" s="20">
        <f t="shared" ref="J116:N116" si="311">J113+J115</f>
        <v>2706.409848199999</v>
      </c>
      <c r="K116" s="20">
        <f t="shared" ref="K116" si="312">K113+K115</f>
        <v>2714.6003965999994</v>
      </c>
      <c r="L116" s="20">
        <f t="shared" si="311"/>
        <v>2652.6317863999998</v>
      </c>
      <c r="M116" s="20">
        <f t="shared" si="311"/>
        <v>2961.2866803999996</v>
      </c>
      <c r="N116" s="20">
        <f t="shared" si="311"/>
        <v>2777.9312001999997</v>
      </c>
      <c r="O116" s="20">
        <f t="shared" ref="O116" si="313">O113+O115</f>
        <v>2267.1432395999996</v>
      </c>
      <c r="P116" s="20">
        <f>P113+P115</f>
        <v>2225.1865199999997</v>
      </c>
      <c r="Q116" s="20">
        <f>Q113+Q115</f>
        <v>2218.5408953999995</v>
      </c>
      <c r="R116" s="20">
        <f>R113+R115</f>
        <v>2115.5675999999999</v>
      </c>
      <c r="S116" s="20">
        <f t="shared" ref="S116:AC116" si="314">S113+S115</f>
        <v>2238.2229199999997</v>
      </c>
      <c r="T116" s="20">
        <f t="shared" si="314"/>
        <v>2480.1792399999995</v>
      </c>
      <c r="U116" s="20">
        <f t="shared" si="314"/>
        <v>2325.4823999999999</v>
      </c>
      <c r="V116" s="20">
        <f t="shared" si="314"/>
        <v>2079.4301999999998</v>
      </c>
      <c r="W116" s="20">
        <f t="shared" si="314"/>
        <v>2526.6368000000002</v>
      </c>
      <c r="X116" s="20">
        <f t="shared" si="314"/>
        <v>2508.0138399999996</v>
      </c>
      <c r="Y116" s="20">
        <f t="shared" si="314"/>
        <v>2464.69058</v>
      </c>
      <c r="Z116" s="20">
        <f t="shared" si="314"/>
        <v>2697.5735379999996</v>
      </c>
      <c r="AA116" s="20">
        <f t="shared" si="314"/>
        <v>2632.4169897999996</v>
      </c>
      <c r="AB116" s="20">
        <f t="shared" si="314"/>
        <v>2632.4169897999996</v>
      </c>
      <c r="AC116" s="20">
        <f t="shared" si="314"/>
        <v>2289.2295999999997</v>
      </c>
      <c r="AD116" s="20">
        <f t="shared" ref="AD116" si="315">AD113+AD115</f>
        <v>2614.2784399999996</v>
      </c>
      <c r="AE116" s="85"/>
      <c r="AF116" s="20">
        <f>AF113+AF115</f>
        <v>2450.7521199999996</v>
      </c>
      <c r="AG116" s="20">
        <f t="shared" ref="AG116:AJ116" si="316">AG113+AG115</f>
        <v>2372.2797999999998</v>
      </c>
      <c r="AH116" s="20"/>
      <c r="AI116" s="20">
        <f>AI113+AI115</f>
        <v>2883.6981399999995</v>
      </c>
      <c r="AJ116" s="20">
        <f t="shared" si="316"/>
        <v>2782.54</v>
      </c>
      <c r="AK116" s="20">
        <f>AK113+AK115</f>
        <v>2172.8293199999998</v>
      </c>
      <c r="AL116" s="79"/>
    </row>
    <row r="117" spans="1:38" x14ac:dyDescent="0.3">
      <c r="A117" s="112"/>
      <c r="B117" s="10"/>
      <c r="C117" s="116"/>
      <c r="D117" s="18" t="s">
        <v>28</v>
      </c>
      <c r="E117" s="20">
        <f>(E101*E95)+E94</f>
        <v>0</v>
      </c>
      <c r="F117" s="20">
        <f>(F101*F95)+F94</f>
        <v>200</v>
      </c>
      <c r="G117" s="20">
        <f t="shared" ref="G117:H117" si="317">(G101*G95)+G94</f>
        <v>148.24272625199998</v>
      </c>
      <c r="H117" s="20">
        <f t="shared" si="317"/>
        <v>0</v>
      </c>
      <c r="I117" s="20">
        <f>(I101*I95)+I94</f>
        <v>0</v>
      </c>
      <c r="J117" s="20">
        <f t="shared" ref="J117:N117" si="318">(J101*J95)+J94</f>
        <v>0</v>
      </c>
      <c r="K117" s="20">
        <f t="shared" ref="K117" si="319">(K101*K95)+K94</f>
        <v>0</v>
      </c>
      <c r="L117" s="20">
        <f t="shared" si="318"/>
        <v>0</v>
      </c>
      <c r="M117" s="20">
        <f t="shared" si="318"/>
        <v>0</v>
      </c>
      <c r="N117" s="20">
        <f t="shared" si="318"/>
        <v>0</v>
      </c>
      <c r="O117" s="20">
        <f t="shared" ref="O117" si="320">(O101*O95)+O94</f>
        <v>0</v>
      </c>
      <c r="P117" s="20">
        <f>(P101*P95)+P94</f>
        <v>0</v>
      </c>
      <c r="Q117" s="20">
        <f>(Q101*Q95)+Q94</f>
        <v>0</v>
      </c>
      <c r="R117" s="20">
        <f>(R101*R95)+R94</f>
        <v>0</v>
      </c>
      <c r="S117" s="20">
        <f t="shared" ref="S117:AC117" si="321">(S101*S95)+S94</f>
        <v>0</v>
      </c>
      <c r="T117" s="20">
        <f t="shared" si="321"/>
        <v>248.81075439999995</v>
      </c>
      <c r="U117" s="20">
        <f t="shared" si="321"/>
        <v>0</v>
      </c>
      <c r="V117" s="19">
        <f t="shared" si="321"/>
        <v>0</v>
      </c>
      <c r="W117" s="19">
        <f t="shared" si="321"/>
        <v>250</v>
      </c>
      <c r="X117" s="20">
        <f t="shared" si="321"/>
        <v>200</v>
      </c>
      <c r="Y117" s="20">
        <f t="shared" si="321"/>
        <v>120</v>
      </c>
      <c r="Z117" s="20">
        <f t="shared" si="321"/>
        <v>0</v>
      </c>
      <c r="AA117" s="19">
        <f t="shared" si="321"/>
        <v>0</v>
      </c>
      <c r="AB117" s="19">
        <f t="shared" si="321"/>
        <v>0</v>
      </c>
      <c r="AC117" s="20">
        <f t="shared" si="321"/>
        <v>150</v>
      </c>
      <c r="AD117" s="20">
        <f t="shared" ref="AD117" si="322">(AD101*AD95)+AD94</f>
        <v>0</v>
      </c>
      <c r="AE117" s="85"/>
      <c r="AF117" s="20">
        <f>(AF101*AF95)+AF94</f>
        <v>0</v>
      </c>
      <c r="AG117" s="19">
        <f t="shared" ref="AG117:AJ117" si="323">(AG101*AG95)+AG94</f>
        <v>0</v>
      </c>
      <c r="AH117" s="19"/>
      <c r="AI117" s="20">
        <f>(AI101*AI95)+AI94</f>
        <v>0</v>
      </c>
      <c r="AJ117" s="19">
        <f t="shared" si="323"/>
        <v>0</v>
      </c>
      <c r="AK117" s="20">
        <f>(AK101*AK95)+AK94</f>
        <v>0</v>
      </c>
      <c r="AL117" s="79"/>
    </row>
    <row r="118" spans="1:38" x14ac:dyDescent="0.3">
      <c r="A118" s="112"/>
      <c r="B118" s="10"/>
      <c r="C118" s="116"/>
      <c r="D118" s="16" t="s">
        <v>21</v>
      </c>
      <c r="E118" s="17">
        <f>E113+E115-E117</f>
        <v>2257.514032</v>
      </c>
      <c r="F118" s="17">
        <f>F113+F115-F117</f>
        <v>1986.97930510878</v>
      </c>
      <c r="G118" s="17">
        <f t="shared" ref="G118:H118" si="324">G113+G115-G117</f>
        <v>2322.4693779479999</v>
      </c>
      <c r="H118" s="17">
        <f t="shared" si="324"/>
        <v>2228.7153221399999</v>
      </c>
      <c r="I118" s="17">
        <f>I113+I115-I117</f>
        <v>2344.4875199999997</v>
      </c>
      <c r="J118" s="17">
        <f t="shared" ref="J118:N118" si="325">J113+J115-J117</f>
        <v>2706.409848199999</v>
      </c>
      <c r="K118" s="17">
        <f t="shared" ref="K118" si="326">K113+K115-K117</f>
        <v>2714.6003965999994</v>
      </c>
      <c r="L118" s="17">
        <f t="shared" si="325"/>
        <v>2652.6317863999998</v>
      </c>
      <c r="M118" s="17">
        <f t="shared" si="325"/>
        <v>2961.2866803999996</v>
      </c>
      <c r="N118" s="17">
        <f t="shared" si="325"/>
        <v>2777.9312001999997</v>
      </c>
      <c r="O118" s="17">
        <f t="shared" ref="O118" si="327">O113+O115-O117</f>
        <v>2267.1432395999996</v>
      </c>
      <c r="P118" s="17">
        <f>P113+P115-P117</f>
        <v>2225.1865199999997</v>
      </c>
      <c r="Q118" s="17">
        <f>Q113+Q115-Q117</f>
        <v>2218.5408953999995</v>
      </c>
      <c r="R118" s="17">
        <f>R113+R115-R117</f>
        <v>2115.5675999999999</v>
      </c>
      <c r="S118" s="17">
        <f t="shared" ref="S118:AC118" si="328">S113+S115-S117</f>
        <v>2238.2229199999997</v>
      </c>
      <c r="T118" s="17">
        <f t="shared" si="328"/>
        <v>2231.3684855999995</v>
      </c>
      <c r="U118" s="17">
        <f t="shared" si="328"/>
        <v>2325.4823999999999</v>
      </c>
      <c r="V118" s="17">
        <f t="shared" si="328"/>
        <v>2079.4301999999998</v>
      </c>
      <c r="W118" s="17">
        <f t="shared" si="328"/>
        <v>2276.6368000000002</v>
      </c>
      <c r="X118" s="17">
        <f t="shared" si="328"/>
        <v>2308.0138399999996</v>
      </c>
      <c r="Y118" s="17">
        <f t="shared" si="328"/>
        <v>2344.69058</v>
      </c>
      <c r="Z118" s="17">
        <f t="shared" si="328"/>
        <v>2697.5735379999996</v>
      </c>
      <c r="AA118" s="17">
        <f t="shared" si="328"/>
        <v>2632.4169897999996</v>
      </c>
      <c r="AB118" s="17">
        <f t="shared" si="328"/>
        <v>2632.4169897999996</v>
      </c>
      <c r="AC118" s="17">
        <f t="shared" si="328"/>
        <v>2139.2295999999997</v>
      </c>
      <c r="AD118" s="17">
        <f t="shared" ref="AD118" si="329">AD113+AD115-AD117</f>
        <v>2614.2784399999996</v>
      </c>
      <c r="AE118" s="85"/>
      <c r="AF118" s="17">
        <f>AF113+AF115-AF117</f>
        <v>2450.7521199999996</v>
      </c>
      <c r="AG118" s="17">
        <f t="shared" ref="AG118:AJ118" si="330">AG113+AG115-AG117</f>
        <v>2372.2797999999998</v>
      </c>
      <c r="AH118" s="17"/>
      <c r="AI118" s="17">
        <f>AI113+AI115-AI117</f>
        <v>2883.6981399999995</v>
      </c>
      <c r="AJ118" s="17">
        <f t="shared" si="330"/>
        <v>2782.54</v>
      </c>
      <c r="AK118" s="17">
        <f>AK113+AK115-AK117</f>
        <v>2172.8293199999998</v>
      </c>
      <c r="AL118" s="79"/>
    </row>
    <row r="119" spans="1:38" x14ac:dyDescent="0.3">
      <c r="A119" s="112"/>
      <c r="B119" s="10"/>
      <c r="C119" s="116"/>
      <c r="D119" s="5" t="s">
        <v>103</v>
      </c>
      <c r="E119" s="6">
        <f>E120/E105</f>
        <v>163.58797333333334</v>
      </c>
      <c r="F119" s="6">
        <f>F120/F105</f>
        <v>143.98400761657828</v>
      </c>
      <c r="G119" s="6">
        <f t="shared" ref="G119:H119" si="331">G120/G105</f>
        <v>168.29488246000003</v>
      </c>
      <c r="H119" s="6">
        <f t="shared" si="331"/>
        <v>161.50111030000002</v>
      </c>
      <c r="I119" s="6">
        <f>I120/I105</f>
        <v>169.8904</v>
      </c>
      <c r="J119" s="6">
        <f t="shared" ref="J119:AJ119" si="332">J120/J105</f>
        <v>196.11665566666662</v>
      </c>
      <c r="K119" s="6">
        <f t="shared" ref="K119" si="333">K120/K105</f>
        <v>196.71017366666663</v>
      </c>
      <c r="L119" s="6">
        <f t="shared" si="332"/>
        <v>192.21969466666667</v>
      </c>
      <c r="M119" s="6">
        <f t="shared" si="332"/>
        <v>214.58599133333331</v>
      </c>
      <c r="N119" s="6">
        <f t="shared" si="332"/>
        <v>201.29936233333333</v>
      </c>
      <c r="O119" s="6">
        <f t="shared" ref="O119" si="334">O120/O105</f>
        <v>164.28574199999997</v>
      </c>
      <c r="P119" s="6">
        <f t="shared" si="332"/>
        <v>161.24539999999999</v>
      </c>
      <c r="Q119" s="6">
        <f t="shared" si="332"/>
        <v>160.76383299999998</v>
      </c>
      <c r="R119" s="6">
        <f t="shared" si="332"/>
        <v>153.30199999999999</v>
      </c>
      <c r="S119" s="6">
        <f t="shared" si="332"/>
        <v>162.19006666666664</v>
      </c>
      <c r="T119" s="6">
        <f t="shared" si="332"/>
        <v>161.6933685217391</v>
      </c>
      <c r="U119" s="6">
        <f t="shared" si="332"/>
        <v>168.51321739130435</v>
      </c>
      <c r="V119" s="6">
        <f t="shared" si="332"/>
        <v>150.68334782608696</v>
      </c>
      <c r="W119" s="6">
        <f t="shared" si="332"/>
        <v>164.97368115942032</v>
      </c>
      <c r="X119" s="6">
        <f t="shared" si="332"/>
        <v>167.24737971014491</v>
      </c>
      <c r="Y119" s="6">
        <f t="shared" si="332"/>
        <v>169.90511449275365</v>
      </c>
      <c r="Z119" s="6">
        <f t="shared" si="332"/>
        <v>195.47634333333332</v>
      </c>
      <c r="AA119" s="6">
        <f t="shared" si="332"/>
        <v>190.75485433333333</v>
      </c>
      <c r="AB119" s="6">
        <f t="shared" si="332"/>
        <v>190.75485433333333</v>
      </c>
      <c r="AC119" s="6">
        <f t="shared" si="332"/>
        <v>155.01663768115941</v>
      </c>
      <c r="AD119" s="6">
        <f t="shared" ref="AD119" si="335">AD120/AD105</f>
        <v>189.44046666666665</v>
      </c>
      <c r="AE119" s="85"/>
      <c r="AF119" s="6">
        <f t="shared" si="332"/>
        <v>177.59073333333333</v>
      </c>
      <c r="AG119" s="6">
        <f t="shared" si="332"/>
        <v>171.90433333333334</v>
      </c>
      <c r="AH119" s="6"/>
      <c r="AI119" s="6">
        <f>AI120/AI105</f>
        <v>208.96363333333332</v>
      </c>
      <c r="AJ119" s="6">
        <f t="shared" si="332"/>
        <v>201.63333333333335</v>
      </c>
      <c r="AK119" s="6">
        <f>AK120/AK105</f>
        <v>157.45140000000001</v>
      </c>
      <c r="AL119" s="79"/>
    </row>
    <row r="120" spans="1:38" x14ac:dyDescent="0.3">
      <c r="A120" s="112"/>
      <c r="B120" s="10"/>
      <c r="C120" s="116"/>
      <c r="D120" s="18" t="s">
        <v>84</v>
      </c>
      <c r="E120" s="20">
        <f>E118/12</f>
        <v>188.12616933333334</v>
      </c>
      <c r="F120" s="20">
        <f>F118/12</f>
        <v>165.58160875906501</v>
      </c>
      <c r="G120" s="20">
        <f t="shared" ref="G120:H120" si="336">G118/12</f>
        <v>193.539114829</v>
      </c>
      <c r="H120" s="20">
        <f t="shared" si="336"/>
        <v>185.726276845</v>
      </c>
      <c r="I120" s="20">
        <f>I118/12</f>
        <v>195.37395999999998</v>
      </c>
      <c r="J120" s="20">
        <f t="shared" ref="J120:N120" si="337">J118/12</f>
        <v>225.53415401666658</v>
      </c>
      <c r="K120" s="20">
        <f t="shared" ref="K120" si="338">K118/12</f>
        <v>226.21669971666662</v>
      </c>
      <c r="L120" s="20">
        <f t="shared" si="337"/>
        <v>221.05264886666666</v>
      </c>
      <c r="M120" s="20">
        <f t="shared" si="337"/>
        <v>246.77389003333329</v>
      </c>
      <c r="N120" s="20">
        <f t="shared" si="337"/>
        <v>231.49426668333331</v>
      </c>
      <c r="O120" s="20">
        <f t="shared" ref="O120" si="339">O118/12</f>
        <v>188.92860329999996</v>
      </c>
      <c r="P120" s="20">
        <f>P118/12</f>
        <v>185.43220999999997</v>
      </c>
      <c r="Q120" s="20">
        <f>Q118/12</f>
        <v>184.87840794999997</v>
      </c>
      <c r="R120" s="20">
        <f>R118/12</f>
        <v>176.29729999999998</v>
      </c>
      <c r="S120" s="20">
        <f t="shared" ref="S120:AC120" si="340">S118/12</f>
        <v>186.51857666666663</v>
      </c>
      <c r="T120" s="20">
        <f t="shared" si="340"/>
        <v>185.94737379999995</v>
      </c>
      <c r="U120" s="20">
        <f t="shared" si="340"/>
        <v>193.7902</v>
      </c>
      <c r="V120" s="20">
        <f t="shared" si="340"/>
        <v>173.28584999999998</v>
      </c>
      <c r="W120" s="20">
        <f t="shared" si="340"/>
        <v>189.71973333333335</v>
      </c>
      <c r="X120" s="20">
        <f t="shared" si="340"/>
        <v>192.33448666666663</v>
      </c>
      <c r="Y120" s="20">
        <f t="shared" si="340"/>
        <v>195.39088166666667</v>
      </c>
      <c r="Z120" s="20">
        <f t="shared" si="340"/>
        <v>224.79779483333331</v>
      </c>
      <c r="AA120" s="20">
        <f t="shared" si="340"/>
        <v>219.3680824833333</v>
      </c>
      <c r="AB120" s="20">
        <f t="shared" si="340"/>
        <v>219.3680824833333</v>
      </c>
      <c r="AC120" s="20">
        <f t="shared" si="340"/>
        <v>178.26913333333331</v>
      </c>
      <c r="AD120" s="20">
        <f t="shared" ref="AD120" si="341">AD118/12</f>
        <v>217.85653666666664</v>
      </c>
      <c r="AE120" s="85"/>
      <c r="AF120" s="20">
        <f>AF118/12</f>
        <v>204.2293433333333</v>
      </c>
      <c r="AG120" s="20">
        <f t="shared" ref="AG120:AJ120" si="342">AG118/12</f>
        <v>197.68998333333332</v>
      </c>
      <c r="AH120" s="20"/>
      <c r="AI120" s="20">
        <f>AI118/12</f>
        <v>240.3081783333333</v>
      </c>
      <c r="AJ120" s="20">
        <f t="shared" si="342"/>
        <v>231.87833333333333</v>
      </c>
      <c r="AK120" s="20">
        <f>AK118/12</f>
        <v>181.06910999999999</v>
      </c>
      <c r="AL120" s="79"/>
    </row>
    <row r="121" spans="1:38" x14ac:dyDescent="0.3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83"/>
      <c r="AF121" s="32"/>
      <c r="AG121" s="32"/>
      <c r="AH121" s="32"/>
      <c r="AI121" s="32"/>
      <c r="AJ121" s="32"/>
      <c r="AK121" s="32"/>
      <c r="AL121" s="79"/>
    </row>
    <row r="122" spans="1:38" x14ac:dyDescent="0.3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83"/>
      <c r="AF122" s="32"/>
      <c r="AG122" s="32"/>
      <c r="AH122" s="32"/>
      <c r="AI122" s="32"/>
      <c r="AJ122" s="32"/>
      <c r="AK122" s="32"/>
      <c r="AL122" s="79"/>
    </row>
    <row r="124" spans="1:38" x14ac:dyDescent="0.3">
      <c r="A124" s="76"/>
      <c r="B124" s="76"/>
      <c r="C124" s="76"/>
      <c r="D124" s="76"/>
      <c r="E124" s="38" t="str">
        <f t="shared" ref="E124:AC124" si="343">E80</f>
        <v>Contact EV - Good Charge (Low)</v>
      </c>
      <c r="F124" s="38" t="str">
        <f t="shared" si="343"/>
        <v>Meridian EV</v>
      </c>
      <c r="G124" s="38" t="str">
        <f t="shared" si="343"/>
        <v>Genesis EV Plan</v>
      </c>
      <c r="H124" s="38" t="str">
        <f t="shared" si="343"/>
        <v>Z Energy - EV at Home Plan</v>
      </c>
      <c r="I124" s="38" t="str">
        <f t="shared" si="343"/>
        <v>Contact Basic (Low)</v>
      </c>
      <c r="J124" s="38" t="str">
        <f t="shared" si="343"/>
        <v>Ecotricity Low ecoSAVER (Low)</v>
      </c>
      <c r="K124" s="38" t="str">
        <f t="shared" ref="K124" si="344">K80</f>
        <v>Ecotricity ecoLOWUSER (Low)</v>
      </c>
      <c r="L124" s="38" t="str">
        <f t="shared" si="343"/>
        <v>Ecotricity Low ecoWHOLESALE (Low)</v>
      </c>
      <c r="M124" s="38" t="str">
        <f t="shared" si="343"/>
        <v>Electric Kiwi - Kiwi (Low)</v>
      </c>
      <c r="N124" s="38" t="str">
        <f t="shared" si="343"/>
        <v>Electric Kiwi - MoveMaster (Low)</v>
      </c>
      <c r="O124" s="38" t="str">
        <f t="shared" ref="O124" si="345">O80</f>
        <v>Electric Kiwi - Prepay 300 (Low)</v>
      </c>
      <c r="P124" s="38" t="str">
        <f t="shared" si="343"/>
        <v>Flick Energy Flat (Low)</v>
      </c>
      <c r="Q124" s="38" t="str">
        <f t="shared" si="343"/>
        <v>Flick Energy Off Peak (Low)</v>
      </c>
      <c r="R124" s="38" t="str">
        <f t="shared" si="343"/>
        <v>Frank Energy (Low)</v>
      </c>
      <c r="S124" s="38" t="str">
        <f t="shared" si="343"/>
        <v>Genesis Energy Basic (Low)</v>
      </c>
      <c r="T124" s="38" t="str">
        <f t="shared" si="343"/>
        <v>Genesis Energy Plus (Low)</v>
      </c>
      <c r="U124" s="38" t="str">
        <f t="shared" si="343"/>
        <v>Globug (Low)</v>
      </c>
      <c r="V124" s="38" t="str">
        <f t="shared" si="343"/>
        <v>Mercury Open Term (Low)</v>
      </c>
      <c r="W124" s="38" t="str">
        <f t="shared" si="343"/>
        <v>Mercury 1 Year Fixed (Low)</v>
      </c>
      <c r="X124" s="38" t="str">
        <f t="shared" si="343"/>
        <v>Meridian 2- year contract (Low)</v>
      </c>
      <c r="Y124" s="38" t="str">
        <f t="shared" si="343"/>
        <v>Meridian No Fixed Term (Low)</v>
      </c>
      <c r="Z124" s="38" t="str">
        <f t="shared" si="343"/>
        <v>Nova Energy (Low)</v>
      </c>
      <c r="AA124" s="38" t="str">
        <f t="shared" si="343"/>
        <v>Octopus Flexi (Low)</v>
      </c>
      <c r="AB124" s="38" t="str">
        <f t="shared" si="343"/>
        <v>Octopus Peaker (Low)</v>
      </c>
      <c r="AC124" s="38" t="str">
        <f t="shared" si="343"/>
        <v>Powershop (Low)</v>
      </c>
      <c r="AD124" s="38" t="str">
        <f t="shared" ref="AD124" si="346">AD80</f>
        <v>Z Fuel back home (Low)</v>
      </c>
      <c r="AE124" s="83"/>
      <c r="AF124" s="38" t="str">
        <f>AF80</f>
        <v>Contact Broadband Bundle (Low)</v>
      </c>
      <c r="AG124" s="38" t="str">
        <f>AG80</f>
        <v>Mercury Broadband Bundle (Low)</v>
      </c>
      <c r="AH124" s="38"/>
      <c r="AI124" s="38" t="str">
        <f>AI80</f>
        <v>Slingshot (Low)</v>
      </c>
      <c r="AJ124" s="38" t="str">
        <f>AJ80</f>
        <v>2degrees Bundle (Low)</v>
      </c>
      <c r="AK124" s="38" t="str">
        <f>AK80</f>
        <v>Electric Kiwi - Prepay 300 (Low)</v>
      </c>
      <c r="AL124" s="79"/>
    </row>
    <row r="125" spans="1:38" x14ac:dyDescent="0.3">
      <c r="A125" s="76"/>
      <c r="B125" s="120" t="s">
        <v>226</v>
      </c>
      <c r="C125" s="78"/>
      <c r="D125" s="5" t="s">
        <v>117</v>
      </c>
      <c r="E125" s="82">
        <f t="shared" ref="E125:AC125" si="347">E86</f>
        <v>0.9</v>
      </c>
      <c r="F125" s="82">
        <f t="shared" si="347"/>
        <v>1.7437</v>
      </c>
      <c r="G125" s="82">
        <f t="shared" si="347"/>
        <v>2.2999999999999998</v>
      </c>
      <c r="H125" s="82">
        <f t="shared" si="347"/>
        <v>1.2</v>
      </c>
      <c r="I125" s="82">
        <f t="shared" si="347"/>
        <v>0.9</v>
      </c>
      <c r="J125" s="82">
        <f t="shared" si="347"/>
        <v>1.2</v>
      </c>
      <c r="K125" s="82">
        <f t="shared" ref="K125" si="348">K86</f>
        <v>1.2</v>
      </c>
      <c r="L125" s="82">
        <f t="shared" si="347"/>
        <v>1.2</v>
      </c>
      <c r="M125" s="82">
        <f t="shared" si="347"/>
        <v>0.6</v>
      </c>
      <c r="N125" s="82">
        <f t="shared" si="347"/>
        <v>0.6</v>
      </c>
      <c r="O125" s="82">
        <f t="shared" ref="O125" si="349">O86</f>
        <v>0.9</v>
      </c>
      <c r="P125" s="82">
        <f t="shared" si="347"/>
        <v>1.2</v>
      </c>
      <c r="Q125" s="82">
        <f t="shared" si="347"/>
        <v>1.2</v>
      </c>
      <c r="R125" s="82">
        <f t="shared" si="347"/>
        <v>0.6</v>
      </c>
      <c r="S125" s="82">
        <f t="shared" si="347"/>
        <v>0.9</v>
      </c>
      <c r="T125" s="82">
        <f t="shared" si="347"/>
        <v>0.9</v>
      </c>
      <c r="U125" s="82">
        <f t="shared" si="347"/>
        <v>0.87826086956521743</v>
      </c>
      <c r="V125" s="82">
        <f t="shared" si="347"/>
        <v>0.9</v>
      </c>
      <c r="W125" s="82">
        <f t="shared" si="347"/>
        <v>1.2</v>
      </c>
      <c r="X125" s="82">
        <f t="shared" si="347"/>
        <v>1.2</v>
      </c>
      <c r="Y125" s="82">
        <f t="shared" si="347"/>
        <v>1.2</v>
      </c>
      <c r="Z125" s="82">
        <f t="shared" si="347"/>
        <v>1.2</v>
      </c>
      <c r="AA125" s="82">
        <f t="shared" si="347"/>
        <v>1.2</v>
      </c>
      <c r="AB125" s="82">
        <f t="shared" si="347"/>
        <v>1.2</v>
      </c>
      <c r="AC125" s="82">
        <f t="shared" si="347"/>
        <v>1.2</v>
      </c>
      <c r="AD125" s="82">
        <f t="shared" ref="AD125" si="350">AD86</f>
        <v>1.2</v>
      </c>
      <c r="AE125" s="84"/>
      <c r="AF125" s="82">
        <f t="shared" ref="AF125:AK126" si="351">AF86</f>
        <v>0.9</v>
      </c>
      <c r="AG125" s="82">
        <f t="shared" si="351"/>
        <v>0.9</v>
      </c>
      <c r="AH125" s="82"/>
      <c r="AI125" s="82">
        <f>AI86</f>
        <v>0.8</v>
      </c>
      <c r="AJ125" s="82">
        <f t="shared" si="351"/>
        <v>0.3</v>
      </c>
      <c r="AK125" s="82">
        <f t="shared" si="351"/>
        <v>0.9</v>
      </c>
      <c r="AL125" s="80"/>
    </row>
    <row r="126" spans="1:38" x14ac:dyDescent="0.3">
      <c r="A126" s="76"/>
      <c r="B126" s="120"/>
      <c r="C126" s="78"/>
      <c r="D126" s="5" t="s">
        <v>119</v>
      </c>
      <c r="E126" s="82">
        <f t="shared" ref="E126:AC126" si="352">E87</f>
        <v>1.6000000000000001E-3</v>
      </c>
      <c r="F126" s="82">
        <f t="shared" si="352"/>
        <v>0</v>
      </c>
      <c r="G126" s="82">
        <f t="shared" si="352"/>
        <v>0</v>
      </c>
      <c r="H126" s="82">
        <f t="shared" si="352"/>
        <v>0</v>
      </c>
      <c r="I126" s="82">
        <f t="shared" si="352"/>
        <v>1.6000000000000001E-3</v>
      </c>
      <c r="J126" s="82">
        <f t="shared" si="352"/>
        <v>0</v>
      </c>
      <c r="K126" s="82">
        <f t="shared" ref="K126" si="353">K87</f>
        <v>0</v>
      </c>
      <c r="L126" s="82">
        <f t="shared" si="352"/>
        <v>0</v>
      </c>
      <c r="M126" s="82">
        <f t="shared" si="352"/>
        <v>0</v>
      </c>
      <c r="N126" s="82">
        <f t="shared" si="352"/>
        <v>0</v>
      </c>
      <c r="O126" s="82">
        <f t="shared" ref="O126" si="354">O87</f>
        <v>0</v>
      </c>
      <c r="P126" s="82">
        <f t="shared" si="352"/>
        <v>0</v>
      </c>
      <c r="Q126" s="82">
        <f t="shared" si="352"/>
        <v>0</v>
      </c>
      <c r="R126" s="82">
        <f t="shared" si="352"/>
        <v>0</v>
      </c>
      <c r="S126" s="82">
        <f t="shared" si="352"/>
        <v>0</v>
      </c>
      <c r="T126" s="82">
        <f t="shared" si="352"/>
        <v>0</v>
      </c>
      <c r="U126" s="82">
        <f t="shared" si="352"/>
        <v>0</v>
      </c>
      <c r="V126" s="82">
        <f t="shared" si="352"/>
        <v>0</v>
      </c>
      <c r="W126" s="82">
        <f t="shared" si="352"/>
        <v>0</v>
      </c>
      <c r="X126" s="82">
        <f t="shared" si="352"/>
        <v>0</v>
      </c>
      <c r="Y126" s="82">
        <f t="shared" si="352"/>
        <v>0</v>
      </c>
      <c r="Z126" s="82">
        <f t="shared" si="352"/>
        <v>1.9E-3</v>
      </c>
      <c r="AA126" s="82">
        <f t="shared" si="352"/>
        <v>0</v>
      </c>
      <c r="AB126" s="82">
        <f t="shared" si="352"/>
        <v>0</v>
      </c>
      <c r="AC126" s="82">
        <f t="shared" si="352"/>
        <v>0</v>
      </c>
      <c r="AD126" s="82">
        <f t="shared" ref="AD126" si="355">AD87</f>
        <v>0</v>
      </c>
      <c r="AE126" s="84"/>
      <c r="AF126" s="82">
        <f t="shared" si="351"/>
        <v>1.6000000000000001E-3</v>
      </c>
      <c r="AG126" s="82">
        <f t="shared" si="351"/>
        <v>0</v>
      </c>
      <c r="AH126" s="82"/>
      <c r="AI126" s="82">
        <f>AI87</f>
        <v>0</v>
      </c>
      <c r="AJ126" s="82">
        <f t="shared" si="351"/>
        <v>0</v>
      </c>
      <c r="AK126" s="82">
        <f t="shared" si="351"/>
        <v>0</v>
      </c>
      <c r="AL126" s="80"/>
    </row>
    <row r="127" spans="1:38" x14ac:dyDescent="0.3">
      <c r="A127" s="76"/>
      <c r="B127" s="120"/>
      <c r="C127" s="78"/>
      <c r="D127" s="5" t="s">
        <v>118</v>
      </c>
      <c r="E127" s="82">
        <f t="shared" ref="E127:AC127" si="356">MIN(E88:E93)</f>
        <v>0.13800000000000001</v>
      </c>
      <c r="F127" s="82">
        <f t="shared" si="356"/>
        <v>0.111217</v>
      </c>
      <c r="G127" s="82">
        <f t="shared" si="356"/>
        <v>0.12</v>
      </c>
      <c r="H127" s="82">
        <f t="shared" si="356"/>
        <v>1.0000000000000001E-5</v>
      </c>
      <c r="I127" s="82">
        <f t="shared" si="356"/>
        <v>0.23899999999999999</v>
      </c>
      <c r="J127" s="82">
        <f t="shared" si="356"/>
        <v>0.2341</v>
      </c>
      <c r="K127" s="82">
        <f t="shared" ref="K127" si="357">MIN(K88:K93)</f>
        <v>0.24</v>
      </c>
      <c r="L127" s="82">
        <f t="shared" si="356"/>
        <v>0.2185</v>
      </c>
      <c r="M127" s="82">
        <f t="shared" si="356"/>
        <v>0.3004</v>
      </c>
      <c r="N127" s="82">
        <f t="shared" si="356"/>
        <v>0.1978</v>
      </c>
      <c r="O127" s="82">
        <f t="shared" ref="O127" si="358">MIN(O88:O93)</f>
        <v>0.20949999999999999</v>
      </c>
      <c r="P127" s="82">
        <f t="shared" si="356"/>
        <v>0.21060000000000001</v>
      </c>
      <c r="Q127" s="82">
        <f t="shared" si="356"/>
        <v>0.18260000000000001</v>
      </c>
      <c r="R127" s="82">
        <f t="shared" si="356"/>
        <v>0.22800000000000001</v>
      </c>
      <c r="S127" s="82">
        <f t="shared" si="356"/>
        <v>0.2276</v>
      </c>
      <c r="T127" s="82">
        <f t="shared" si="356"/>
        <v>0.25719999999999998</v>
      </c>
      <c r="U127" s="82">
        <f t="shared" si="356"/>
        <v>0.2393913043478261</v>
      </c>
      <c r="V127" s="82">
        <f t="shared" si="356"/>
        <v>0.20817391304347826</v>
      </c>
      <c r="W127" s="82">
        <f t="shared" si="356"/>
        <v>0.24747826086956526</v>
      </c>
      <c r="X127" s="82">
        <f t="shared" si="356"/>
        <v>0.2452</v>
      </c>
      <c r="Y127" s="82">
        <f t="shared" si="356"/>
        <v>0.2399</v>
      </c>
      <c r="Z127" s="82">
        <f t="shared" si="356"/>
        <v>0.26649</v>
      </c>
      <c r="AA127" s="82">
        <f t="shared" si="356"/>
        <v>0.16020000000000001</v>
      </c>
      <c r="AB127" s="82">
        <f t="shared" si="356"/>
        <v>0.16020000000000001</v>
      </c>
      <c r="AC127" s="82">
        <f t="shared" si="356"/>
        <v>0.21843478260869564</v>
      </c>
      <c r="AD127" s="82">
        <f t="shared" ref="AD127" si="359">MIN(AD88:AD93)</f>
        <v>0.25819999999999999</v>
      </c>
      <c r="AE127" s="84"/>
      <c r="AF127" s="82">
        <f>MIN(AF88:AF93)</f>
        <v>0.252</v>
      </c>
      <c r="AG127" s="82">
        <f>MIN(AG88:AG93)</f>
        <v>0.24399999999999999</v>
      </c>
      <c r="AH127" s="82"/>
      <c r="AI127" s="82">
        <f>MIN(AI88:AI93)</f>
        <v>0.31169999999999998</v>
      </c>
      <c r="AJ127" s="82">
        <f>MIN(AJ88:AJ93)</f>
        <v>0.32500000000000001</v>
      </c>
      <c r="AK127" s="82">
        <f>MIN(AK88:AK93)</f>
        <v>0.21959999999999999</v>
      </c>
      <c r="AL127" s="80"/>
    </row>
    <row r="128" spans="1:38" x14ac:dyDescent="0.3">
      <c r="A128" s="76"/>
      <c r="B128" s="120"/>
      <c r="C128" s="78">
        <v>24</v>
      </c>
      <c r="D128" s="5" t="s">
        <v>120</v>
      </c>
      <c r="E128" s="78">
        <f t="shared" ref="E128:AI128" si="360">$C$128</f>
        <v>24</v>
      </c>
      <c r="F128" s="78">
        <f t="shared" si="360"/>
        <v>24</v>
      </c>
      <c r="G128" s="78">
        <f t="shared" si="360"/>
        <v>24</v>
      </c>
      <c r="H128" s="78">
        <f t="shared" si="360"/>
        <v>24</v>
      </c>
      <c r="I128" s="78">
        <f t="shared" si="360"/>
        <v>24</v>
      </c>
      <c r="J128" s="78">
        <f t="shared" si="360"/>
        <v>24</v>
      </c>
      <c r="K128" s="78">
        <f t="shared" si="360"/>
        <v>24</v>
      </c>
      <c r="L128" s="78">
        <f t="shared" si="360"/>
        <v>24</v>
      </c>
      <c r="M128" s="78">
        <f t="shared" si="360"/>
        <v>24</v>
      </c>
      <c r="N128" s="78">
        <f t="shared" si="360"/>
        <v>24</v>
      </c>
      <c r="O128" s="78">
        <f t="shared" si="360"/>
        <v>24</v>
      </c>
      <c r="P128" s="78">
        <f t="shared" si="360"/>
        <v>24</v>
      </c>
      <c r="Q128" s="78">
        <f t="shared" si="360"/>
        <v>24</v>
      </c>
      <c r="R128" s="78">
        <f t="shared" si="360"/>
        <v>24</v>
      </c>
      <c r="S128" s="78">
        <f t="shared" si="360"/>
        <v>24</v>
      </c>
      <c r="T128" s="78">
        <f t="shared" si="360"/>
        <v>24</v>
      </c>
      <c r="U128" s="78">
        <f t="shared" si="360"/>
        <v>24</v>
      </c>
      <c r="V128" s="78">
        <f t="shared" si="360"/>
        <v>24</v>
      </c>
      <c r="W128" s="78">
        <f t="shared" si="360"/>
        <v>24</v>
      </c>
      <c r="X128" s="78">
        <f t="shared" si="360"/>
        <v>24</v>
      </c>
      <c r="Y128" s="78">
        <f t="shared" si="360"/>
        <v>24</v>
      </c>
      <c r="Z128" s="78">
        <f t="shared" si="360"/>
        <v>24</v>
      </c>
      <c r="AA128" s="78">
        <f t="shared" si="360"/>
        <v>24</v>
      </c>
      <c r="AB128" s="78">
        <f t="shared" si="360"/>
        <v>24</v>
      </c>
      <c r="AC128" s="78">
        <f t="shared" si="360"/>
        <v>24</v>
      </c>
      <c r="AD128" s="78">
        <f t="shared" si="360"/>
        <v>24</v>
      </c>
      <c r="AE128" s="83"/>
      <c r="AF128" s="78">
        <f>$C$128</f>
        <v>24</v>
      </c>
      <c r="AG128" s="78">
        <f>$C$128</f>
        <v>24</v>
      </c>
      <c r="AH128" s="78"/>
      <c r="AI128" s="78">
        <f t="shared" si="360"/>
        <v>24</v>
      </c>
      <c r="AJ128" s="78">
        <f>$C$128</f>
        <v>24</v>
      </c>
      <c r="AK128" s="78">
        <f>$C$128</f>
        <v>24</v>
      </c>
      <c r="AL128" s="79"/>
    </row>
    <row r="129" spans="1:38" x14ac:dyDescent="0.3">
      <c r="A129" s="76"/>
      <c r="B129" s="120"/>
      <c r="C129" s="78"/>
      <c r="D129" s="5" t="s">
        <v>126</v>
      </c>
      <c r="E129" s="72">
        <f t="shared" ref="E129:H129" si="361">E128*E127</f>
        <v>3.3120000000000003</v>
      </c>
      <c r="F129" s="72">
        <f t="shared" si="361"/>
        <v>2.6692079999999998</v>
      </c>
      <c r="G129" s="72">
        <f t="shared" si="361"/>
        <v>2.88</v>
      </c>
      <c r="H129" s="72">
        <f t="shared" si="361"/>
        <v>2.4000000000000003E-4</v>
      </c>
      <c r="I129" s="72">
        <f t="shared" ref="I129" si="362">I128*I127</f>
        <v>5.7359999999999998</v>
      </c>
      <c r="J129" s="72">
        <f t="shared" ref="J129:AK129" si="363">J128*J127</f>
        <v>5.6184000000000003</v>
      </c>
      <c r="K129" s="72">
        <f t="shared" ref="K129" si="364">K128*K127</f>
        <v>5.76</v>
      </c>
      <c r="L129" s="72">
        <f t="shared" si="363"/>
        <v>5.2439999999999998</v>
      </c>
      <c r="M129" s="72">
        <f t="shared" si="363"/>
        <v>7.2096</v>
      </c>
      <c r="N129" s="72">
        <f t="shared" si="363"/>
        <v>4.7472000000000003</v>
      </c>
      <c r="O129" s="72">
        <f t="shared" ref="O129" si="365">O128*O127</f>
        <v>5.0279999999999996</v>
      </c>
      <c r="P129" s="72">
        <f t="shared" si="363"/>
        <v>5.0544000000000002</v>
      </c>
      <c r="Q129" s="72">
        <f t="shared" si="363"/>
        <v>4.3824000000000005</v>
      </c>
      <c r="R129" s="72">
        <f t="shared" si="363"/>
        <v>5.4720000000000004</v>
      </c>
      <c r="S129" s="72">
        <f t="shared" si="363"/>
        <v>5.4623999999999997</v>
      </c>
      <c r="T129" s="72">
        <f t="shared" si="363"/>
        <v>6.1727999999999996</v>
      </c>
      <c r="U129" s="72">
        <f t="shared" si="363"/>
        <v>5.7453913043478266</v>
      </c>
      <c r="V129" s="72">
        <f t="shared" si="363"/>
        <v>4.9961739130434779</v>
      </c>
      <c r="W129" s="72">
        <f t="shared" si="363"/>
        <v>5.9394782608695662</v>
      </c>
      <c r="X129" s="72">
        <f t="shared" si="363"/>
        <v>5.8848000000000003</v>
      </c>
      <c r="Y129" s="72">
        <f t="shared" si="363"/>
        <v>5.7576000000000001</v>
      </c>
      <c r="Z129" s="72">
        <f t="shared" si="363"/>
        <v>6.3957600000000001</v>
      </c>
      <c r="AA129" s="72">
        <f t="shared" si="363"/>
        <v>3.8448000000000002</v>
      </c>
      <c r="AB129" s="72">
        <f t="shared" si="363"/>
        <v>3.8448000000000002</v>
      </c>
      <c r="AC129" s="72">
        <f t="shared" si="363"/>
        <v>5.2424347826086954</v>
      </c>
      <c r="AD129" s="72">
        <f t="shared" ref="AD129" si="366">AD128*AD127</f>
        <v>6.1967999999999996</v>
      </c>
      <c r="AE129" s="85"/>
      <c r="AF129" s="72">
        <f t="shared" si="363"/>
        <v>6.048</v>
      </c>
      <c r="AG129" s="72">
        <f t="shared" si="363"/>
        <v>5.8559999999999999</v>
      </c>
      <c r="AH129" s="72"/>
      <c r="AI129" s="72">
        <f>AI128*AI127</f>
        <v>7.4807999999999995</v>
      </c>
      <c r="AJ129" s="72">
        <f t="shared" si="363"/>
        <v>7.8000000000000007</v>
      </c>
      <c r="AK129" s="72">
        <f t="shared" si="363"/>
        <v>5.2703999999999995</v>
      </c>
      <c r="AL129" s="81"/>
    </row>
    <row r="130" spans="1:38" x14ac:dyDescent="0.3">
      <c r="A130" s="76"/>
      <c r="B130" s="120"/>
      <c r="C130" s="78"/>
      <c r="D130" s="5" t="s">
        <v>121</v>
      </c>
      <c r="E130" s="72">
        <f t="shared" ref="E130:H130" si="367">E128*E126</f>
        <v>3.8400000000000004E-2</v>
      </c>
      <c r="F130" s="72">
        <f t="shared" si="367"/>
        <v>0</v>
      </c>
      <c r="G130" s="72">
        <f t="shared" si="367"/>
        <v>0</v>
      </c>
      <c r="H130" s="72">
        <f t="shared" si="367"/>
        <v>0</v>
      </c>
      <c r="I130" s="72">
        <f t="shared" ref="I130" si="368">I128*I126</f>
        <v>3.8400000000000004E-2</v>
      </c>
      <c r="J130" s="72">
        <f t="shared" ref="J130:AK130" si="369">J128*J126</f>
        <v>0</v>
      </c>
      <c r="K130" s="72">
        <f t="shared" ref="K130" si="370">K128*K126</f>
        <v>0</v>
      </c>
      <c r="L130" s="72">
        <f t="shared" si="369"/>
        <v>0</v>
      </c>
      <c r="M130" s="72">
        <f t="shared" si="369"/>
        <v>0</v>
      </c>
      <c r="N130" s="72">
        <f t="shared" si="369"/>
        <v>0</v>
      </c>
      <c r="O130" s="72">
        <f t="shared" ref="O130" si="371">O128*O126</f>
        <v>0</v>
      </c>
      <c r="P130" s="72">
        <f t="shared" si="369"/>
        <v>0</v>
      </c>
      <c r="Q130" s="72">
        <f t="shared" si="369"/>
        <v>0</v>
      </c>
      <c r="R130" s="72">
        <f t="shared" si="369"/>
        <v>0</v>
      </c>
      <c r="S130" s="72">
        <f t="shared" si="369"/>
        <v>0</v>
      </c>
      <c r="T130" s="72">
        <f t="shared" si="369"/>
        <v>0</v>
      </c>
      <c r="U130" s="72">
        <f t="shared" si="369"/>
        <v>0</v>
      </c>
      <c r="V130" s="72">
        <f t="shared" si="369"/>
        <v>0</v>
      </c>
      <c r="W130" s="72">
        <f t="shared" si="369"/>
        <v>0</v>
      </c>
      <c r="X130" s="72">
        <f t="shared" si="369"/>
        <v>0</v>
      </c>
      <c r="Y130" s="72">
        <f t="shared" si="369"/>
        <v>0</v>
      </c>
      <c r="Z130" s="72">
        <f t="shared" si="369"/>
        <v>4.5600000000000002E-2</v>
      </c>
      <c r="AA130" s="72">
        <f t="shared" si="369"/>
        <v>0</v>
      </c>
      <c r="AB130" s="72">
        <f t="shared" si="369"/>
        <v>0</v>
      </c>
      <c r="AC130" s="72">
        <f t="shared" si="369"/>
        <v>0</v>
      </c>
      <c r="AD130" s="72">
        <f t="shared" ref="AD130" si="372">AD128*AD126</f>
        <v>0</v>
      </c>
      <c r="AE130" s="85"/>
      <c r="AF130" s="72">
        <f t="shared" si="369"/>
        <v>3.8400000000000004E-2</v>
      </c>
      <c r="AG130" s="72">
        <f t="shared" si="369"/>
        <v>0</v>
      </c>
      <c r="AH130" s="72"/>
      <c r="AI130" s="72">
        <f>AI128*AI126</f>
        <v>0</v>
      </c>
      <c r="AJ130" s="72">
        <f t="shared" si="369"/>
        <v>0</v>
      </c>
      <c r="AK130" s="72">
        <f t="shared" si="369"/>
        <v>0</v>
      </c>
      <c r="AL130" s="81"/>
    </row>
    <row r="131" spans="1:38" x14ac:dyDescent="0.3">
      <c r="A131" s="76"/>
      <c r="B131" s="120"/>
      <c r="C131" s="78"/>
      <c r="D131" s="5" t="s">
        <v>123</v>
      </c>
      <c r="E131" s="72">
        <f t="shared" ref="E131:H131" si="373">(E129+E130)*1.15</f>
        <v>3.8529600000000004</v>
      </c>
      <c r="F131" s="72">
        <f t="shared" si="373"/>
        <v>3.0695891999999994</v>
      </c>
      <c r="G131" s="72">
        <f t="shared" si="373"/>
        <v>3.3119999999999998</v>
      </c>
      <c r="H131" s="72">
        <f t="shared" si="373"/>
        <v>2.7600000000000004E-4</v>
      </c>
      <c r="I131" s="72">
        <f t="shared" ref="I131" si="374">(I129+I130)*1.15</f>
        <v>6.6405599999999998</v>
      </c>
      <c r="J131" s="72">
        <f t="shared" ref="J131:AK131" si="375">(J129+J130)*1.15</f>
        <v>6.4611599999999996</v>
      </c>
      <c r="K131" s="72">
        <f t="shared" ref="K131" si="376">(K129+K130)*1.15</f>
        <v>6.6239999999999997</v>
      </c>
      <c r="L131" s="72">
        <f t="shared" si="375"/>
        <v>6.0305999999999989</v>
      </c>
      <c r="M131" s="72">
        <f t="shared" si="375"/>
        <v>8.2910399999999989</v>
      </c>
      <c r="N131" s="72">
        <f t="shared" si="375"/>
        <v>5.4592799999999997</v>
      </c>
      <c r="O131" s="72">
        <f t="shared" ref="O131" si="377">(O129+O130)*1.15</f>
        <v>5.7821999999999987</v>
      </c>
      <c r="P131" s="72">
        <f t="shared" si="375"/>
        <v>5.8125599999999995</v>
      </c>
      <c r="Q131" s="72">
        <f t="shared" si="375"/>
        <v>5.0397600000000002</v>
      </c>
      <c r="R131" s="72">
        <f t="shared" si="375"/>
        <v>6.2927999999999997</v>
      </c>
      <c r="S131" s="72">
        <f t="shared" si="375"/>
        <v>6.2817599999999993</v>
      </c>
      <c r="T131" s="72">
        <f t="shared" si="375"/>
        <v>7.0987199999999993</v>
      </c>
      <c r="U131" s="72">
        <f t="shared" si="375"/>
        <v>6.6071999999999997</v>
      </c>
      <c r="V131" s="72">
        <f t="shared" si="375"/>
        <v>5.7455999999999996</v>
      </c>
      <c r="W131" s="72">
        <f t="shared" si="375"/>
        <v>6.8304000000000009</v>
      </c>
      <c r="X131" s="72">
        <f t="shared" si="375"/>
        <v>6.7675200000000002</v>
      </c>
      <c r="Y131" s="72">
        <f t="shared" si="375"/>
        <v>6.6212399999999993</v>
      </c>
      <c r="Z131" s="72">
        <f t="shared" si="375"/>
        <v>7.4075639999999998</v>
      </c>
      <c r="AA131" s="72">
        <f t="shared" si="375"/>
        <v>4.4215200000000001</v>
      </c>
      <c r="AB131" s="72">
        <f t="shared" si="375"/>
        <v>4.4215200000000001</v>
      </c>
      <c r="AC131" s="72">
        <f t="shared" si="375"/>
        <v>6.0287999999999995</v>
      </c>
      <c r="AD131" s="72">
        <f t="shared" ref="AD131" si="378">(AD129+AD130)*1.15</f>
        <v>7.1263199999999989</v>
      </c>
      <c r="AE131" s="85"/>
      <c r="AF131" s="72">
        <f t="shared" si="375"/>
        <v>6.9993599999999994</v>
      </c>
      <c r="AG131" s="72">
        <f t="shared" si="375"/>
        <v>6.7343999999999991</v>
      </c>
      <c r="AH131" s="72"/>
      <c r="AI131" s="72">
        <f>(AI129+AI130)*1.15</f>
        <v>8.6029199999999992</v>
      </c>
      <c r="AJ131" s="72">
        <f t="shared" si="375"/>
        <v>8.9700000000000006</v>
      </c>
      <c r="AK131" s="72">
        <f t="shared" si="375"/>
        <v>6.0609599999999988</v>
      </c>
      <c r="AL131" s="81"/>
    </row>
    <row r="132" spans="1:38" x14ac:dyDescent="0.3">
      <c r="A132" s="76"/>
      <c r="B132" s="120"/>
      <c r="C132" s="78"/>
      <c r="D132" s="5" t="s">
        <v>124</v>
      </c>
      <c r="E132" s="72">
        <f t="shared" ref="E132:H132" si="379">E125*1.15</f>
        <v>1.0349999999999999</v>
      </c>
      <c r="F132" s="72">
        <f t="shared" si="379"/>
        <v>2.005255</v>
      </c>
      <c r="G132" s="72">
        <f t="shared" si="379"/>
        <v>2.6449999999999996</v>
      </c>
      <c r="H132" s="72">
        <f t="shared" si="379"/>
        <v>1.38</v>
      </c>
      <c r="I132" s="72">
        <f t="shared" ref="I132" si="380">I125*1.15</f>
        <v>1.0349999999999999</v>
      </c>
      <c r="J132" s="72">
        <f t="shared" ref="J132:AK132" si="381">J125*1.15</f>
        <v>1.38</v>
      </c>
      <c r="K132" s="72">
        <f t="shared" ref="K132" si="382">K125*1.15</f>
        <v>1.38</v>
      </c>
      <c r="L132" s="72">
        <f t="shared" si="381"/>
        <v>1.38</v>
      </c>
      <c r="M132" s="72">
        <f t="shared" si="381"/>
        <v>0.69</v>
      </c>
      <c r="N132" s="72">
        <f t="shared" si="381"/>
        <v>0.69</v>
      </c>
      <c r="O132" s="72">
        <f t="shared" ref="O132" si="383">O125*1.15</f>
        <v>1.0349999999999999</v>
      </c>
      <c r="P132" s="72">
        <f t="shared" si="381"/>
        <v>1.38</v>
      </c>
      <c r="Q132" s="72">
        <f t="shared" si="381"/>
        <v>1.38</v>
      </c>
      <c r="R132" s="72">
        <f t="shared" si="381"/>
        <v>0.69</v>
      </c>
      <c r="S132" s="72">
        <f t="shared" si="381"/>
        <v>1.0349999999999999</v>
      </c>
      <c r="T132" s="72">
        <f t="shared" si="381"/>
        <v>1.0349999999999999</v>
      </c>
      <c r="U132" s="72">
        <f t="shared" si="381"/>
        <v>1.01</v>
      </c>
      <c r="V132" s="72">
        <f t="shared" si="381"/>
        <v>1.0349999999999999</v>
      </c>
      <c r="W132" s="72">
        <f t="shared" si="381"/>
        <v>1.38</v>
      </c>
      <c r="X132" s="72">
        <f t="shared" si="381"/>
        <v>1.38</v>
      </c>
      <c r="Y132" s="72">
        <f t="shared" si="381"/>
        <v>1.38</v>
      </c>
      <c r="Z132" s="72">
        <f t="shared" si="381"/>
        <v>1.38</v>
      </c>
      <c r="AA132" s="72">
        <f t="shared" si="381"/>
        <v>1.38</v>
      </c>
      <c r="AB132" s="72">
        <f t="shared" si="381"/>
        <v>1.38</v>
      </c>
      <c r="AC132" s="72">
        <f t="shared" si="381"/>
        <v>1.38</v>
      </c>
      <c r="AD132" s="72">
        <f t="shared" ref="AD132" si="384">AD125*1.15</f>
        <v>1.38</v>
      </c>
      <c r="AE132" s="85"/>
      <c r="AF132" s="72">
        <f t="shared" si="381"/>
        <v>1.0349999999999999</v>
      </c>
      <c r="AG132" s="72">
        <f t="shared" si="381"/>
        <v>1.0349999999999999</v>
      </c>
      <c r="AH132" s="72"/>
      <c r="AI132" s="72">
        <f>AI125*1.15</f>
        <v>0.91999999999999993</v>
      </c>
      <c r="AJ132" s="72">
        <f t="shared" si="381"/>
        <v>0.34499999999999997</v>
      </c>
      <c r="AK132" s="72">
        <f t="shared" si="381"/>
        <v>1.0349999999999999</v>
      </c>
      <c r="AL132" s="81"/>
    </row>
    <row r="133" spans="1:38" x14ac:dyDescent="0.3">
      <c r="A133" s="76"/>
      <c r="B133" s="120"/>
      <c r="C133" s="78"/>
      <c r="D133" s="5" t="s">
        <v>122</v>
      </c>
      <c r="E133" s="72">
        <f t="shared" ref="E133:H133" si="385">E131+E132</f>
        <v>4.8879600000000005</v>
      </c>
      <c r="F133" s="72">
        <f t="shared" si="385"/>
        <v>5.0748441999999994</v>
      </c>
      <c r="G133" s="72">
        <f t="shared" si="385"/>
        <v>5.956999999999999</v>
      </c>
      <c r="H133" s="72">
        <f t="shared" si="385"/>
        <v>1.3802759999999998</v>
      </c>
      <c r="I133" s="72">
        <f t="shared" ref="I133" si="386">I131+I132</f>
        <v>7.6755599999999999</v>
      </c>
      <c r="J133" s="72">
        <f t="shared" ref="J133:AK133" si="387">J131+J132</f>
        <v>7.8411599999999995</v>
      </c>
      <c r="K133" s="72">
        <f t="shared" ref="K133" si="388">K131+K132</f>
        <v>8.0039999999999996</v>
      </c>
      <c r="L133" s="72">
        <f t="shared" si="387"/>
        <v>7.4105999999999987</v>
      </c>
      <c r="M133" s="72">
        <f t="shared" si="387"/>
        <v>8.9810399999999984</v>
      </c>
      <c r="N133" s="72">
        <f t="shared" si="387"/>
        <v>6.1492799999999992</v>
      </c>
      <c r="O133" s="72">
        <f t="shared" ref="O133" si="389">O131+O132</f>
        <v>6.8171999999999988</v>
      </c>
      <c r="P133" s="72">
        <f t="shared" si="387"/>
        <v>7.1925599999999994</v>
      </c>
      <c r="Q133" s="72">
        <f t="shared" si="387"/>
        <v>6.4197600000000001</v>
      </c>
      <c r="R133" s="72">
        <f t="shared" si="387"/>
        <v>6.9827999999999992</v>
      </c>
      <c r="S133" s="72">
        <f t="shared" si="387"/>
        <v>7.3167599999999995</v>
      </c>
      <c r="T133" s="72">
        <f t="shared" si="387"/>
        <v>8.1337199999999985</v>
      </c>
      <c r="U133" s="72">
        <f t="shared" si="387"/>
        <v>7.6171999999999995</v>
      </c>
      <c r="V133" s="72">
        <f t="shared" si="387"/>
        <v>6.7805999999999997</v>
      </c>
      <c r="W133" s="72">
        <f t="shared" si="387"/>
        <v>8.2103999999999999</v>
      </c>
      <c r="X133" s="72">
        <f t="shared" si="387"/>
        <v>8.1475200000000001</v>
      </c>
      <c r="Y133" s="72">
        <f t="shared" si="387"/>
        <v>8.0012399999999992</v>
      </c>
      <c r="Z133" s="72">
        <f t="shared" si="387"/>
        <v>8.7875639999999997</v>
      </c>
      <c r="AA133" s="72">
        <f t="shared" si="387"/>
        <v>5.80152</v>
      </c>
      <c r="AB133" s="72">
        <f t="shared" si="387"/>
        <v>5.80152</v>
      </c>
      <c r="AC133" s="72">
        <f t="shared" si="387"/>
        <v>7.4087999999999994</v>
      </c>
      <c r="AD133" s="72">
        <f t="shared" ref="AD133" si="390">AD131+AD132</f>
        <v>8.5063199999999988</v>
      </c>
      <c r="AE133" s="85"/>
      <c r="AF133" s="72">
        <f t="shared" si="387"/>
        <v>8.0343599999999995</v>
      </c>
      <c r="AG133" s="72">
        <f t="shared" si="387"/>
        <v>7.7693999999999992</v>
      </c>
      <c r="AH133" s="72"/>
      <c r="AI133" s="72">
        <f>AI131+AI132</f>
        <v>9.5229199999999992</v>
      </c>
      <c r="AJ133" s="72">
        <f t="shared" si="387"/>
        <v>9.3150000000000013</v>
      </c>
      <c r="AK133" s="72">
        <f t="shared" si="387"/>
        <v>7.0959599999999989</v>
      </c>
      <c r="AL133" s="81"/>
    </row>
    <row r="134" spans="1:38" x14ac:dyDescent="0.3">
      <c r="A134" s="88"/>
      <c r="AE134" s="83"/>
      <c r="AL134" s="79"/>
    </row>
    <row r="135" spans="1:38" x14ac:dyDescent="0.3">
      <c r="A135" s="76"/>
      <c r="B135" s="46"/>
      <c r="C135" s="46"/>
      <c r="D135" s="49" t="str">
        <f>CONCATENATE("Best plans for ",B2, " assuming annual consumption of ",B104, " kWh")</f>
        <v>Best plans for Auckland assuming annual consumption of 7108 kWh</v>
      </c>
      <c r="E135" s="49"/>
      <c r="F135" s="49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</row>
    <row r="136" spans="1:38" x14ac:dyDescent="0.3">
      <c r="A136" s="76"/>
      <c r="B136" s="46"/>
      <c r="C136" s="46"/>
      <c r="D136" s="49" t="s">
        <v>100</v>
      </c>
      <c r="E136" s="49" t="str">
        <f t="shared" ref="E136:AC136" si="391">E79</f>
        <v>EV plan</v>
      </c>
      <c r="F136" s="49" t="str">
        <f t="shared" si="391"/>
        <v>EV plan</v>
      </c>
      <c r="G136" s="49" t="str">
        <f t="shared" si="391"/>
        <v>EV plan</v>
      </c>
      <c r="H136" s="49" t="str">
        <f t="shared" si="391"/>
        <v>EV plan</v>
      </c>
      <c r="I136" s="49" t="str">
        <f t="shared" si="391"/>
        <v>Regular power plan</v>
      </c>
      <c r="J136" s="49" t="str">
        <f t="shared" si="391"/>
        <v>Regular power plan</v>
      </c>
      <c r="K136" s="49" t="str">
        <f t="shared" ref="K136" si="392">K79</f>
        <v>Regular power plan</v>
      </c>
      <c r="L136" s="49" t="str">
        <f t="shared" si="391"/>
        <v>Regular power plan</v>
      </c>
      <c r="M136" s="49" t="str">
        <f t="shared" si="391"/>
        <v>Regular power plan</v>
      </c>
      <c r="N136" s="49" t="str">
        <f t="shared" si="391"/>
        <v>Regular power plan</v>
      </c>
      <c r="O136" s="49" t="str">
        <f t="shared" ref="O136" si="393">O79</f>
        <v>Regular power plan</v>
      </c>
      <c r="P136" s="49" t="str">
        <f t="shared" si="391"/>
        <v>Regular power plan</v>
      </c>
      <c r="Q136" s="49" t="str">
        <f t="shared" si="391"/>
        <v>Regular power plan</v>
      </c>
      <c r="R136" s="49" t="str">
        <f t="shared" si="391"/>
        <v>Regular power plan</v>
      </c>
      <c r="S136" s="49" t="str">
        <f t="shared" si="391"/>
        <v>Regular power plan</v>
      </c>
      <c r="T136" s="49" t="str">
        <f t="shared" si="391"/>
        <v>Regular power plan</v>
      </c>
      <c r="U136" s="49" t="str">
        <f t="shared" si="391"/>
        <v>Regular power plan</v>
      </c>
      <c r="V136" s="49" t="str">
        <f t="shared" si="391"/>
        <v>Regular power plan</v>
      </c>
      <c r="W136" s="49" t="str">
        <f t="shared" si="391"/>
        <v>Regular power plan</v>
      </c>
      <c r="X136" s="49" t="str">
        <f t="shared" si="391"/>
        <v>Regular power plan</v>
      </c>
      <c r="Y136" s="49" t="str">
        <f t="shared" si="391"/>
        <v>Regular power plan</v>
      </c>
      <c r="Z136" s="49" t="str">
        <f t="shared" si="391"/>
        <v>Regular power plan</v>
      </c>
      <c r="AA136" s="49" t="str">
        <f t="shared" si="391"/>
        <v>Regular power plan</v>
      </c>
      <c r="AB136" s="49" t="str">
        <f t="shared" si="391"/>
        <v>Regular power plan</v>
      </c>
      <c r="AC136" s="49" t="str">
        <f t="shared" si="391"/>
        <v>Regular power plan</v>
      </c>
      <c r="AD136" s="49" t="str">
        <f t="shared" ref="AD136" si="394">AD79</f>
        <v>Regular power plan</v>
      </c>
      <c r="AE136" s="83"/>
      <c r="AF136" s="49" t="str">
        <f t="shared" ref="AF136:AK137" si="395">AF79</f>
        <v>Bundle Power Plan</v>
      </c>
      <c r="AG136" s="49" t="str">
        <f t="shared" si="395"/>
        <v>Bundle Power Plan</v>
      </c>
      <c r="AH136" s="49"/>
      <c r="AI136" s="49" t="str">
        <f>AI79</f>
        <v>Regular power plan</v>
      </c>
      <c r="AJ136" s="49" t="str">
        <f t="shared" si="395"/>
        <v>Bundle Power Plan</v>
      </c>
      <c r="AK136" s="49" t="str">
        <f t="shared" si="395"/>
        <v>Bundle Power Plan</v>
      </c>
      <c r="AL136" s="79"/>
    </row>
    <row r="137" spans="1:38" x14ac:dyDescent="0.3">
      <c r="A137" s="76"/>
      <c r="B137" s="75"/>
      <c r="C137" s="75"/>
      <c r="D137" s="5" t="s">
        <v>106</v>
      </c>
      <c r="E137" s="5" t="str">
        <f t="shared" ref="E137:AC137" si="396">E80</f>
        <v>Contact EV - Good Charge (Low)</v>
      </c>
      <c r="F137" s="5" t="str">
        <f t="shared" si="396"/>
        <v>Meridian EV</v>
      </c>
      <c r="G137" s="5" t="str">
        <f t="shared" si="396"/>
        <v>Genesis EV Plan</v>
      </c>
      <c r="H137" s="5" t="str">
        <f t="shared" si="396"/>
        <v>Z Energy - EV at Home Plan</v>
      </c>
      <c r="I137" s="5" t="str">
        <f t="shared" si="396"/>
        <v>Contact Basic (Low)</v>
      </c>
      <c r="J137" s="5" t="str">
        <f t="shared" si="396"/>
        <v>Ecotricity Low ecoSAVER (Low)</v>
      </c>
      <c r="K137" s="5" t="str">
        <f t="shared" ref="K137" si="397">K80</f>
        <v>Ecotricity ecoLOWUSER (Low)</v>
      </c>
      <c r="L137" s="5" t="str">
        <f t="shared" si="396"/>
        <v>Ecotricity Low ecoWHOLESALE (Low)</v>
      </c>
      <c r="M137" s="5" t="str">
        <f t="shared" si="396"/>
        <v>Electric Kiwi - Kiwi (Low)</v>
      </c>
      <c r="N137" s="5" t="str">
        <f t="shared" si="396"/>
        <v>Electric Kiwi - MoveMaster (Low)</v>
      </c>
      <c r="O137" s="5" t="str">
        <f t="shared" ref="O137" si="398">O80</f>
        <v>Electric Kiwi - Prepay 300 (Low)</v>
      </c>
      <c r="P137" s="5" t="str">
        <f t="shared" si="396"/>
        <v>Flick Energy Flat (Low)</v>
      </c>
      <c r="Q137" s="5" t="str">
        <f t="shared" si="396"/>
        <v>Flick Energy Off Peak (Low)</v>
      </c>
      <c r="R137" s="5" t="str">
        <f t="shared" si="396"/>
        <v>Frank Energy (Low)</v>
      </c>
      <c r="S137" s="5" t="str">
        <f t="shared" si="396"/>
        <v>Genesis Energy Basic (Low)</v>
      </c>
      <c r="T137" s="5" t="str">
        <f t="shared" si="396"/>
        <v>Genesis Energy Plus (Low)</v>
      </c>
      <c r="U137" s="5" t="str">
        <f t="shared" si="396"/>
        <v>Globug (Low)</v>
      </c>
      <c r="V137" s="5" t="str">
        <f t="shared" si="396"/>
        <v>Mercury Open Term (Low)</v>
      </c>
      <c r="W137" s="5" t="str">
        <f t="shared" si="396"/>
        <v>Mercury 1 Year Fixed (Low)</v>
      </c>
      <c r="X137" s="5" t="str">
        <f t="shared" si="396"/>
        <v>Meridian 2- year contract (Low)</v>
      </c>
      <c r="Y137" s="5" t="str">
        <f t="shared" si="396"/>
        <v>Meridian No Fixed Term (Low)</v>
      </c>
      <c r="Z137" s="5" t="str">
        <f t="shared" si="396"/>
        <v>Nova Energy (Low)</v>
      </c>
      <c r="AA137" s="5" t="str">
        <f t="shared" si="396"/>
        <v>Octopus Flexi (Low)</v>
      </c>
      <c r="AB137" s="5" t="str">
        <f t="shared" si="396"/>
        <v>Octopus Peaker (Low)</v>
      </c>
      <c r="AC137" s="5" t="str">
        <f t="shared" si="396"/>
        <v>Powershop (Low)</v>
      </c>
      <c r="AD137" s="5" t="str">
        <f t="shared" ref="AD137" si="399">AD80</f>
        <v>Z Fuel back home (Low)</v>
      </c>
      <c r="AE137" s="83"/>
      <c r="AF137" s="5" t="str">
        <f t="shared" si="395"/>
        <v>Contact Broadband Bundle (Low)</v>
      </c>
      <c r="AG137" s="5" t="str">
        <f t="shared" si="395"/>
        <v>Mercury Broadband Bundle (Low)</v>
      </c>
      <c r="AH137" s="5"/>
      <c r="AI137" s="5" t="str">
        <f>AI80</f>
        <v>Slingshot (Low)</v>
      </c>
      <c r="AJ137" s="5" t="str">
        <f t="shared" si="395"/>
        <v>2degrees Bundle (Low)</v>
      </c>
      <c r="AK137" s="5" t="str">
        <f t="shared" si="395"/>
        <v>Electric Kiwi - Prepay 300 (Low)</v>
      </c>
      <c r="AL137" s="79"/>
    </row>
    <row r="138" spans="1:38" x14ac:dyDescent="0.3">
      <c r="A138" s="76"/>
      <c r="B138" s="106" t="s">
        <v>90</v>
      </c>
      <c r="C138" s="106"/>
      <c r="D138" s="5" t="s">
        <v>74</v>
      </c>
      <c r="E138" s="6">
        <f t="shared" ref="E138:AC138" si="400">E118</f>
        <v>2257.514032</v>
      </c>
      <c r="F138" s="6">
        <f t="shared" si="400"/>
        <v>1986.97930510878</v>
      </c>
      <c r="G138" s="6">
        <f t="shared" si="400"/>
        <v>2322.4693779479999</v>
      </c>
      <c r="H138" s="6">
        <f t="shared" si="400"/>
        <v>2228.7153221399999</v>
      </c>
      <c r="I138" s="6">
        <f t="shared" si="400"/>
        <v>2344.4875199999997</v>
      </c>
      <c r="J138" s="6">
        <f t="shared" si="400"/>
        <v>2706.409848199999</v>
      </c>
      <c r="K138" s="6">
        <f t="shared" ref="K138" si="401">K118</f>
        <v>2714.6003965999994</v>
      </c>
      <c r="L138" s="6">
        <f t="shared" si="400"/>
        <v>2652.6317863999998</v>
      </c>
      <c r="M138" s="6">
        <f t="shared" si="400"/>
        <v>2961.2866803999996</v>
      </c>
      <c r="N138" s="6">
        <f t="shared" si="400"/>
        <v>2777.9312001999997</v>
      </c>
      <c r="O138" s="6">
        <f t="shared" ref="O138" si="402">O118</f>
        <v>2267.1432395999996</v>
      </c>
      <c r="P138" s="6">
        <f t="shared" si="400"/>
        <v>2225.1865199999997</v>
      </c>
      <c r="Q138" s="6">
        <f t="shared" si="400"/>
        <v>2218.5408953999995</v>
      </c>
      <c r="R138" s="6">
        <f t="shared" si="400"/>
        <v>2115.5675999999999</v>
      </c>
      <c r="S138" s="6">
        <f t="shared" si="400"/>
        <v>2238.2229199999997</v>
      </c>
      <c r="T138" s="6">
        <f t="shared" si="400"/>
        <v>2231.3684855999995</v>
      </c>
      <c r="U138" s="6">
        <f t="shared" si="400"/>
        <v>2325.4823999999999</v>
      </c>
      <c r="V138" s="6">
        <f t="shared" si="400"/>
        <v>2079.4301999999998</v>
      </c>
      <c r="W138" s="6">
        <f t="shared" si="400"/>
        <v>2276.6368000000002</v>
      </c>
      <c r="X138" s="6">
        <f t="shared" si="400"/>
        <v>2308.0138399999996</v>
      </c>
      <c r="Y138" s="6">
        <f t="shared" si="400"/>
        <v>2344.69058</v>
      </c>
      <c r="Z138" s="6">
        <f t="shared" si="400"/>
        <v>2697.5735379999996</v>
      </c>
      <c r="AA138" s="6">
        <f t="shared" si="400"/>
        <v>2632.4169897999996</v>
      </c>
      <c r="AB138" s="6">
        <f t="shared" si="400"/>
        <v>2632.4169897999996</v>
      </c>
      <c r="AC138" s="6">
        <f t="shared" si="400"/>
        <v>2139.2295999999997</v>
      </c>
      <c r="AD138" s="6">
        <f t="shared" ref="AD138" si="403">AD118</f>
        <v>2614.2784399999996</v>
      </c>
      <c r="AE138" s="85"/>
      <c r="AF138" s="6">
        <f>AF118</f>
        <v>2450.7521199999996</v>
      </c>
      <c r="AG138" s="6">
        <f>AG118</f>
        <v>2372.2797999999998</v>
      </c>
      <c r="AH138" s="6"/>
      <c r="AI138" s="6">
        <f>AI118</f>
        <v>2883.6981399999995</v>
      </c>
      <c r="AJ138" s="6">
        <f>AJ118</f>
        <v>2782.54</v>
      </c>
      <c r="AK138" s="6">
        <f>AK118</f>
        <v>2172.8293199999998</v>
      </c>
      <c r="AL138" s="81"/>
    </row>
    <row r="139" spans="1:38" x14ac:dyDescent="0.3">
      <c r="A139" s="76"/>
      <c r="B139" s="106"/>
      <c r="C139" s="106"/>
      <c r="D139" s="5" t="s">
        <v>75</v>
      </c>
      <c r="E139" s="5" t="str">
        <f t="shared" ref="E139:AC139" si="404">E81</f>
        <v>Open</v>
      </c>
      <c r="F139" s="5" t="str">
        <f t="shared" si="404"/>
        <v>Fixed (24 months, prices fixed too)</v>
      </c>
      <c r="G139" s="5" t="str">
        <f t="shared" si="404"/>
        <v>Fixed (12 months)</v>
      </c>
      <c r="H139" s="5" t="str">
        <f t="shared" si="404"/>
        <v>Open</v>
      </c>
      <c r="I139" s="5" t="str">
        <f t="shared" si="404"/>
        <v>Open</v>
      </c>
      <c r="J139" s="5" t="str">
        <f t="shared" si="404"/>
        <v>Open</v>
      </c>
      <c r="K139" s="5" t="str">
        <f t="shared" ref="K139" si="405">K81</f>
        <v>Open (prices fixed for 12 months)</v>
      </c>
      <c r="L139" s="5" t="str">
        <f t="shared" si="404"/>
        <v>Open (prices change every 30 minutes)</v>
      </c>
      <c r="M139" s="5" t="str">
        <f t="shared" si="404"/>
        <v>Open</v>
      </c>
      <c r="N139" s="5" t="str">
        <f t="shared" si="404"/>
        <v>Open</v>
      </c>
      <c r="O139" s="5" t="str">
        <f t="shared" ref="O139" si="406">O81</f>
        <v>Open</v>
      </c>
      <c r="P139" s="5" t="str">
        <f t="shared" si="404"/>
        <v>Open</v>
      </c>
      <c r="Q139" s="5" t="str">
        <f t="shared" si="404"/>
        <v>Open</v>
      </c>
      <c r="R139" s="5" t="str">
        <f t="shared" si="404"/>
        <v>Open</v>
      </c>
      <c r="S139" s="5" t="str">
        <f t="shared" si="404"/>
        <v>Fixed (12 months)</v>
      </c>
      <c r="T139" s="5" t="str">
        <f t="shared" si="404"/>
        <v>Open or Fixed</v>
      </c>
      <c r="U139" s="5" t="str">
        <f t="shared" si="404"/>
        <v>Open</v>
      </c>
      <c r="V139" s="5" t="str">
        <f t="shared" si="404"/>
        <v>Open</v>
      </c>
      <c r="W139" s="5" t="str">
        <f t="shared" si="404"/>
        <v>Fixed (12 months)</v>
      </c>
      <c r="X139" s="5" t="str">
        <f t="shared" si="404"/>
        <v>Fixed (24 months)</v>
      </c>
      <c r="Y139" s="5" t="str">
        <f t="shared" si="404"/>
        <v>Open</v>
      </c>
      <c r="Z139" s="5" t="str">
        <f t="shared" si="404"/>
        <v>Open</v>
      </c>
      <c r="AA139" s="5" t="str">
        <f t="shared" si="404"/>
        <v>Open</v>
      </c>
      <c r="AB139" s="5" t="str">
        <f t="shared" si="404"/>
        <v>Open</v>
      </c>
      <c r="AC139" s="5" t="str">
        <f t="shared" si="404"/>
        <v>Open</v>
      </c>
      <c r="AD139" s="5" t="str">
        <f t="shared" ref="AD139" si="407">AD81</f>
        <v>Open</v>
      </c>
      <c r="AE139" s="83"/>
      <c r="AF139" s="5" t="str">
        <f>AF81</f>
        <v>Open</v>
      </c>
      <c r="AG139" s="5" t="str">
        <f>AG81</f>
        <v>Fixed (12 months)</v>
      </c>
      <c r="AH139" s="5"/>
      <c r="AI139" s="5" t="str">
        <f>AI81</f>
        <v>Fixed 12 months</v>
      </c>
      <c r="AJ139" s="5" t="str">
        <f>AJ81</f>
        <v>Open / Fixed</v>
      </c>
      <c r="AK139" s="5" t="str">
        <f>AK81</f>
        <v>Open</v>
      </c>
      <c r="AL139" s="79"/>
    </row>
    <row r="140" spans="1:38" x14ac:dyDescent="0.3">
      <c r="A140" s="76"/>
      <c r="B140" s="106"/>
      <c r="C140" s="106"/>
      <c r="D140" s="5" t="s">
        <v>107</v>
      </c>
      <c r="E140" s="5">
        <f t="shared" ref="E140:AC140" si="408">E97</f>
        <v>0</v>
      </c>
      <c r="F140" s="5" t="str">
        <f t="shared" si="408"/>
        <v>EV01</v>
      </c>
      <c r="G140" s="5" t="str">
        <f t="shared" si="408"/>
        <v>EV04</v>
      </c>
      <c r="H140" s="5" t="str">
        <f t="shared" si="408"/>
        <v>EV05</v>
      </c>
      <c r="I140" s="5" t="str">
        <f t="shared" si="408"/>
        <v>.</v>
      </c>
      <c r="J140" s="5" t="str">
        <f t="shared" si="408"/>
        <v>.</v>
      </c>
      <c r="K140" s="5" t="str">
        <f t="shared" ref="K140" si="409">K97</f>
        <v>.</v>
      </c>
      <c r="L140" s="5" t="str">
        <f t="shared" si="408"/>
        <v>.</v>
      </c>
      <c r="M140" s="5" t="str">
        <f t="shared" si="408"/>
        <v>.</v>
      </c>
      <c r="N140" s="5" t="str">
        <f t="shared" si="408"/>
        <v>.</v>
      </c>
      <c r="O140" s="5">
        <f t="shared" ref="O140" si="410">O97</f>
        <v>0</v>
      </c>
      <c r="P140" s="5" t="str">
        <f t="shared" si="408"/>
        <v>.</v>
      </c>
      <c r="Q140" s="5" t="str">
        <f t="shared" si="408"/>
        <v>.</v>
      </c>
      <c r="R140" s="5" t="str">
        <f t="shared" si="408"/>
        <v>.</v>
      </c>
      <c r="S140" s="5" t="str">
        <f t="shared" si="408"/>
        <v>.</v>
      </c>
      <c r="T140" s="5" t="str">
        <f t="shared" si="408"/>
        <v>DISC-03</v>
      </c>
      <c r="U140" s="5" t="str">
        <f t="shared" si="408"/>
        <v>.</v>
      </c>
      <c r="V140" s="5" t="str">
        <f t="shared" si="408"/>
        <v>.</v>
      </c>
      <c r="W140" s="5" t="str">
        <f t="shared" si="408"/>
        <v>DISC-04</v>
      </c>
      <c r="X140" s="5" t="str">
        <f t="shared" si="408"/>
        <v>DISC-07</v>
      </c>
      <c r="Y140" s="5" t="str">
        <f t="shared" si="408"/>
        <v>DISC-10</v>
      </c>
      <c r="Z140" s="5" t="str">
        <f t="shared" si="408"/>
        <v>.</v>
      </c>
      <c r="AA140" s="5" t="str">
        <f t="shared" si="408"/>
        <v>.</v>
      </c>
      <c r="AB140" s="5" t="str">
        <f t="shared" si="408"/>
        <v>.</v>
      </c>
      <c r="AC140" s="5" t="str">
        <f t="shared" si="408"/>
        <v>DISC-08</v>
      </c>
      <c r="AD140" s="5" t="str">
        <f t="shared" ref="AD140" si="411">AD97</f>
        <v>DISC-09</v>
      </c>
      <c r="AE140" s="83"/>
      <c r="AF140" s="5" t="str">
        <f>AF97</f>
        <v>BUND-05</v>
      </c>
      <c r="AG140" s="5" t="str">
        <f>AG97</f>
        <v>BUND-04</v>
      </c>
      <c r="AH140" s="5"/>
      <c r="AI140" s="5" t="str">
        <f>AI97</f>
        <v>BUND-02</v>
      </c>
      <c r="AJ140" s="5" t="str">
        <f>AJ97</f>
        <v>BUND-06</v>
      </c>
      <c r="AK140" s="5">
        <f>AK97</f>
        <v>0</v>
      </c>
      <c r="AL140" s="79"/>
    </row>
    <row r="141" spans="1:38" x14ac:dyDescent="0.3">
      <c r="A141" s="118"/>
      <c r="B141" s="118" t="s">
        <v>217</v>
      </c>
      <c r="C141" s="118"/>
      <c r="D141" s="12" t="s">
        <v>157</v>
      </c>
      <c r="E141" s="51">
        <f t="shared" ref="E141:H141" si="412">E131</f>
        <v>3.8529600000000004</v>
      </c>
      <c r="F141" s="51">
        <f t="shared" si="412"/>
        <v>3.0695891999999994</v>
      </c>
      <c r="G141" s="51">
        <f t="shared" si="412"/>
        <v>3.3119999999999998</v>
      </c>
      <c r="H141" s="51">
        <f t="shared" si="412"/>
        <v>2.7600000000000004E-4</v>
      </c>
      <c r="I141" s="51">
        <f>I131</f>
        <v>6.6405599999999998</v>
      </c>
      <c r="J141" s="51">
        <f t="shared" ref="J141:AK141" si="413">J131</f>
        <v>6.4611599999999996</v>
      </c>
      <c r="K141" s="51">
        <f t="shared" ref="K141" si="414">K131</f>
        <v>6.6239999999999997</v>
      </c>
      <c r="L141" s="51">
        <f t="shared" si="413"/>
        <v>6.0305999999999989</v>
      </c>
      <c r="M141" s="51">
        <f t="shared" si="413"/>
        <v>8.2910399999999989</v>
      </c>
      <c r="N141" s="51">
        <f t="shared" si="413"/>
        <v>5.4592799999999997</v>
      </c>
      <c r="O141" s="51">
        <f t="shared" ref="O141" si="415">O131</f>
        <v>5.7821999999999987</v>
      </c>
      <c r="P141" s="51">
        <f t="shared" si="413"/>
        <v>5.8125599999999995</v>
      </c>
      <c r="Q141" s="51">
        <f t="shared" si="413"/>
        <v>5.0397600000000002</v>
      </c>
      <c r="R141" s="51">
        <f t="shared" si="413"/>
        <v>6.2927999999999997</v>
      </c>
      <c r="S141" s="51">
        <f t="shared" si="413"/>
        <v>6.2817599999999993</v>
      </c>
      <c r="T141" s="51">
        <f t="shared" si="413"/>
        <v>7.0987199999999993</v>
      </c>
      <c r="U141" s="51">
        <f t="shared" si="413"/>
        <v>6.6071999999999997</v>
      </c>
      <c r="V141" s="51">
        <f t="shared" si="413"/>
        <v>5.7455999999999996</v>
      </c>
      <c r="W141" s="51">
        <f t="shared" si="413"/>
        <v>6.8304000000000009</v>
      </c>
      <c r="X141" s="51">
        <f t="shared" si="413"/>
        <v>6.7675200000000002</v>
      </c>
      <c r="Y141" s="51">
        <f t="shared" si="413"/>
        <v>6.6212399999999993</v>
      </c>
      <c r="Z141" s="51">
        <f t="shared" si="413"/>
        <v>7.4075639999999998</v>
      </c>
      <c r="AA141" s="51">
        <f t="shared" si="413"/>
        <v>4.4215200000000001</v>
      </c>
      <c r="AB141" s="51">
        <f t="shared" si="413"/>
        <v>4.4215200000000001</v>
      </c>
      <c r="AC141" s="51">
        <f t="shared" si="413"/>
        <v>6.0287999999999995</v>
      </c>
      <c r="AD141" s="51">
        <f t="shared" ref="AD141" si="416">AD131</f>
        <v>7.1263199999999989</v>
      </c>
      <c r="AE141" s="85"/>
      <c r="AF141" s="51">
        <f t="shared" si="413"/>
        <v>6.9993599999999994</v>
      </c>
      <c r="AG141" s="51">
        <f t="shared" si="413"/>
        <v>6.7343999999999991</v>
      </c>
      <c r="AH141" s="51"/>
      <c r="AI141" s="51">
        <f>AI131</f>
        <v>8.6029199999999992</v>
      </c>
      <c r="AJ141" s="51">
        <f t="shared" si="413"/>
        <v>8.9700000000000006</v>
      </c>
      <c r="AK141" s="51">
        <f t="shared" si="413"/>
        <v>6.0609599999999988</v>
      </c>
      <c r="AL141" s="81"/>
    </row>
    <row r="142" spans="1:38" x14ac:dyDescent="0.3">
      <c r="A142" s="118"/>
      <c r="B142" s="118"/>
      <c r="C142" s="118"/>
      <c r="D142" s="12" t="s">
        <v>158</v>
      </c>
      <c r="E142" s="51">
        <f t="shared" ref="E142:H142" si="417">E133</f>
        <v>4.8879600000000005</v>
      </c>
      <c r="F142" s="51">
        <f t="shared" si="417"/>
        <v>5.0748441999999994</v>
      </c>
      <c r="G142" s="51">
        <f t="shared" si="417"/>
        <v>5.956999999999999</v>
      </c>
      <c r="H142" s="51">
        <f t="shared" si="417"/>
        <v>1.3802759999999998</v>
      </c>
      <c r="I142" s="51">
        <f t="shared" ref="I142" si="418">I133</f>
        <v>7.6755599999999999</v>
      </c>
      <c r="J142" s="51">
        <f t="shared" ref="J142:AK142" si="419">J133</f>
        <v>7.8411599999999995</v>
      </c>
      <c r="K142" s="51">
        <f t="shared" ref="K142" si="420">K133</f>
        <v>8.0039999999999996</v>
      </c>
      <c r="L142" s="51">
        <f t="shared" si="419"/>
        <v>7.4105999999999987</v>
      </c>
      <c r="M142" s="51">
        <f t="shared" si="419"/>
        <v>8.9810399999999984</v>
      </c>
      <c r="N142" s="51">
        <f t="shared" si="419"/>
        <v>6.1492799999999992</v>
      </c>
      <c r="O142" s="51">
        <f t="shared" ref="O142" si="421">O133</f>
        <v>6.8171999999999988</v>
      </c>
      <c r="P142" s="51">
        <f t="shared" si="419"/>
        <v>7.1925599999999994</v>
      </c>
      <c r="Q142" s="51">
        <f t="shared" si="419"/>
        <v>6.4197600000000001</v>
      </c>
      <c r="R142" s="51">
        <f t="shared" si="419"/>
        <v>6.9827999999999992</v>
      </c>
      <c r="S142" s="51">
        <f t="shared" si="419"/>
        <v>7.3167599999999995</v>
      </c>
      <c r="T142" s="51">
        <f t="shared" si="419"/>
        <v>8.1337199999999985</v>
      </c>
      <c r="U142" s="51">
        <f t="shared" si="419"/>
        <v>7.6171999999999995</v>
      </c>
      <c r="V142" s="51">
        <f t="shared" si="419"/>
        <v>6.7805999999999997</v>
      </c>
      <c r="W142" s="51">
        <f t="shared" si="419"/>
        <v>8.2103999999999999</v>
      </c>
      <c r="X142" s="51">
        <f t="shared" si="419"/>
        <v>8.1475200000000001</v>
      </c>
      <c r="Y142" s="51">
        <f t="shared" si="419"/>
        <v>8.0012399999999992</v>
      </c>
      <c r="Z142" s="51">
        <f t="shared" si="419"/>
        <v>8.7875639999999997</v>
      </c>
      <c r="AA142" s="51">
        <f t="shared" si="419"/>
        <v>5.80152</v>
      </c>
      <c r="AB142" s="51">
        <f t="shared" si="419"/>
        <v>5.80152</v>
      </c>
      <c r="AC142" s="51">
        <f t="shared" si="419"/>
        <v>7.4087999999999994</v>
      </c>
      <c r="AD142" s="51">
        <f t="shared" ref="AD142" si="422">AD133</f>
        <v>8.5063199999999988</v>
      </c>
      <c r="AE142" s="85"/>
      <c r="AF142" s="51">
        <f t="shared" si="419"/>
        <v>8.0343599999999995</v>
      </c>
      <c r="AG142" s="51">
        <f t="shared" si="419"/>
        <v>7.7693999999999992</v>
      </c>
      <c r="AH142" s="51"/>
      <c r="AI142" s="51">
        <f>AI133</f>
        <v>9.5229199999999992</v>
      </c>
      <c r="AJ142" s="51">
        <f t="shared" si="419"/>
        <v>9.3150000000000013</v>
      </c>
      <c r="AK142" s="51">
        <f t="shared" si="419"/>
        <v>7.0959599999999989</v>
      </c>
      <c r="AL142" s="81"/>
    </row>
    <row r="143" spans="1:38" x14ac:dyDescent="0.3">
      <c r="A143" s="119" t="s">
        <v>218</v>
      </c>
      <c r="B143" s="119"/>
      <c r="C143" s="119"/>
      <c r="D143" s="77" t="s">
        <v>219</v>
      </c>
      <c r="E143" s="78">
        <f>VLOOKUP(E137,'Plan terms'!$A:$G,6,FALSE)</f>
        <v>0</v>
      </c>
      <c r="F143" s="78">
        <f>VLOOKUP(F137,'Plan terms'!$A:$G,6,FALSE)</f>
        <v>0</v>
      </c>
      <c r="G143" s="78">
        <f>VLOOKUP(G137,'Plan terms'!$A:$G,6,FALSE)</f>
        <v>0</v>
      </c>
      <c r="H143" s="78">
        <f>VLOOKUP(H137,'Plan terms'!$A:$G,6,FALSE)</f>
        <v>0</v>
      </c>
      <c r="I143" s="78">
        <f>VLOOKUP(I137,'Plan terms'!$A:$G,6,FALSE)</f>
        <v>0</v>
      </c>
      <c r="J143" s="78">
        <f>VLOOKUP(J137,'Plan terms'!$A:$G,6,FALSE)</f>
        <v>0</v>
      </c>
      <c r="K143" s="78">
        <f>VLOOKUP(K137,'Plan terms'!$A:$G,6,FALSE)</f>
        <v>0</v>
      </c>
      <c r="L143" s="78">
        <f>VLOOKUP(L137,'Plan terms'!$A:$G,6,FALSE)</f>
        <v>0</v>
      </c>
      <c r="M143" s="78">
        <f>VLOOKUP(M137,'Plan terms'!$A:$G,6,FALSE)</f>
        <v>0</v>
      </c>
      <c r="N143" s="78">
        <f>VLOOKUP(N137,'Plan terms'!$A:$G,6,FALSE)</f>
        <v>0</v>
      </c>
      <c r="O143" s="78">
        <f>VLOOKUP(O137,'Plan terms'!$A:$G,6,FALSE)</f>
        <v>0</v>
      </c>
      <c r="P143" s="78">
        <f>VLOOKUP(P137,'Plan terms'!$A:$G,6,FALSE)</f>
        <v>0</v>
      </c>
      <c r="Q143" s="78">
        <f>VLOOKUP(Q137,'Plan terms'!$A:$G,6,FALSE)</f>
        <v>0</v>
      </c>
      <c r="R143" s="78">
        <f>VLOOKUP(R137,'Plan terms'!$A:$G,6,FALSE)</f>
        <v>0</v>
      </c>
      <c r="S143" s="78">
        <f>VLOOKUP(S137,'Plan terms'!$A:$G,6,FALSE)</f>
        <v>0.02</v>
      </c>
      <c r="T143" s="78">
        <f>VLOOKUP(T137,'Plan terms'!$A:$G,6,FALSE)</f>
        <v>0.03</v>
      </c>
      <c r="U143" s="78">
        <f>VLOOKUP(U137,'Plan terms'!$A:$G,6,FALSE)</f>
        <v>0</v>
      </c>
      <c r="V143" s="78">
        <f>VLOOKUP(V137,'Plan terms'!$A:$G,6,FALSE)</f>
        <v>0</v>
      </c>
      <c r="W143" s="78">
        <f>VLOOKUP(W137,'Plan terms'!$A:$G,6,FALSE)</f>
        <v>0</v>
      </c>
      <c r="X143" s="78">
        <f>VLOOKUP(X137,'Plan terms'!$A:$G,6,FALSE)</f>
        <v>0</v>
      </c>
      <c r="Y143" s="78">
        <f>VLOOKUP(Y137,'Plan terms'!$A:$G,6,FALSE)</f>
        <v>0</v>
      </c>
      <c r="Z143" s="78">
        <f>VLOOKUP(Z137,'Plan terms'!$A:$G,6,FALSE)</f>
        <v>0</v>
      </c>
      <c r="AA143" s="78">
        <f>VLOOKUP(AA137,'Plan terms'!$A:$G,6,FALSE)</f>
        <v>0</v>
      </c>
      <c r="AB143" s="78">
        <f>VLOOKUP(AB137,'Plan terms'!$A:$G,6,FALSE)</f>
        <v>0</v>
      </c>
      <c r="AC143" s="78">
        <f>VLOOKUP(AC137,'Plan terms'!$A:$G,6,FALSE)</f>
        <v>0</v>
      </c>
      <c r="AD143" s="78">
        <f>VLOOKUP(AD137,'Plan terms'!$A:$G,6,FALSE)</f>
        <v>0</v>
      </c>
      <c r="AE143" s="83"/>
      <c r="AF143" s="78">
        <f>VLOOKUP(AF137,'Plan terms'!$A:$G,6,FALSE)</f>
        <v>0</v>
      </c>
      <c r="AG143" s="78">
        <f>VLOOKUP(AG137,'Plan terms'!$A:$G,6,FALSE)</f>
        <v>0</v>
      </c>
      <c r="AH143" s="78"/>
      <c r="AI143" s="78">
        <f>VLOOKUP(AI137,'Plan terms'!$A:$G,6,FALSE)</f>
        <v>0</v>
      </c>
      <c r="AJ143" s="78">
        <f>VLOOKUP(AJ137,'Plan terms'!$A:$G,6,FALSE)</f>
        <v>0</v>
      </c>
      <c r="AK143" s="78">
        <f>VLOOKUP(AK137,'Plan terms'!$A:$G,6,FALSE)</f>
        <v>0</v>
      </c>
      <c r="AL143" s="79"/>
    </row>
    <row r="144" spans="1:38" x14ac:dyDescent="0.3">
      <c r="A144" s="119"/>
      <c r="B144" s="119"/>
      <c r="C144" s="119"/>
      <c r="D144" s="11" t="s">
        <v>220</v>
      </c>
      <c r="E144" s="78">
        <f>VLOOKUP(E137,'Plan terms'!$A:$G,7,FALSE)</f>
        <v>0</v>
      </c>
      <c r="F144" s="78">
        <f>VLOOKUP(F137,'Plan terms'!$A:$G,7,FALSE)</f>
        <v>0</v>
      </c>
      <c r="G144" s="78">
        <f>VLOOKUP(G137,'Plan terms'!$A:$G,7,FALSE)</f>
        <v>0</v>
      </c>
      <c r="H144" s="78">
        <f>VLOOKUP(H137,'Plan terms'!$A:$G,7,FALSE)</f>
        <v>0</v>
      </c>
      <c r="I144" s="78">
        <f>VLOOKUP(I137,'Plan terms'!$A:$G,7,FALSE)</f>
        <v>0</v>
      </c>
      <c r="J144" s="78">
        <f>VLOOKUP(J137,'Plan terms'!$A:$G,7,FALSE)</f>
        <v>0</v>
      </c>
      <c r="K144" s="78">
        <f>VLOOKUP(K137,'Plan terms'!$A:$G,7,FALSE)</f>
        <v>0</v>
      </c>
      <c r="L144" s="78">
        <f>VLOOKUP(L137,'Plan terms'!$A:$G,7,FALSE)</f>
        <v>0</v>
      </c>
      <c r="M144" s="78">
        <f>VLOOKUP(M137,'Plan terms'!$A:$G,7,FALSE)</f>
        <v>0</v>
      </c>
      <c r="N144" s="78">
        <f>VLOOKUP(N137,'Plan terms'!$A:$G,7,FALSE)</f>
        <v>0</v>
      </c>
      <c r="O144" s="78">
        <f>VLOOKUP(O137,'Plan terms'!$A:$G,7,FALSE)</f>
        <v>0</v>
      </c>
      <c r="P144" s="78">
        <f>VLOOKUP(P137,'Plan terms'!$A:$G,7,FALSE)</f>
        <v>50</v>
      </c>
      <c r="Q144" s="78">
        <f>VLOOKUP(Q137,'Plan terms'!$A:$G,7,FALSE)</f>
        <v>50</v>
      </c>
      <c r="R144" s="78">
        <f>VLOOKUP(R137,'Plan terms'!$A:$G,7,FALSE)</f>
        <v>0</v>
      </c>
      <c r="S144" s="78">
        <f>VLOOKUP(S137,'Plan terms'!$A:$G,7,FALSE)</f>
        <v>100</v>
      </c>
      <c r="T144" s="78">
        <f>VLOOKUP(T137,'Plan terms'!$A:$G,7,FALSE)</f>
        <v>0</v>
      </c>
      <c r="U144" s="78">
        <f>VLOOKUP(U137,'Plan terms'!$A:$G,7,FALSE)</f>
        <v>0</v>
      </c>
      <c r="V144" s="78">
        <f>VLOOKUP(V137,'Plan terms'!$A:$G,7,FALSE)</f>
        <v>0</v>
      </c>
      <c r="W144" s="78">
        <f>VLOOKUP(W137,'Plan terms'!$A:$G,7,FALSE)</f>
        <v>0</v>
      </c>
      <c r="X144" s="78">
        <f>VLOOKUP(X137,'Plan terms'!$A:$G,7,FALSE)</f>
        <v>0</v>
      </c>
      <c r="Y144" s="78">
        <f>VLOOKUP(Y137,'Plan terms'!$A:$G,7,FALSE)</f>
        <v>0</v>
      </c>
      <c r="Z144" s="78">
        <f>VLOOKUP(Z137,'Plan terms'!$A:$G,7,FALSE)</f>
        <v>0</v>
      </c>
      <c r="AA144" s="78">
        <f>VLOOKUP(AA137,'Plan terms'!$A:$G,7,FALSE)</f>
        <v>0</v>
      </c>
      <c r="AB144" s="78">
        <f>VLOOKUP(AB137,'Plan terms'!$A:$G,7,FALSE)</f>
        <v>0</v>
      </c>
      <c r="AC144" s="78">
        <f>VLOOKUP(AC137,'Plan terms'!$A:$G,7,FALSE)</f>
        <v>0</v>
      </c>
      <c r="AD144" s="78">
        <f>VLOOKUP(AD137,'Plan terms'!$A:$G,7,FALSE)</f>
        <v>0</v>
      </c>
      <c r="AE144" s="83"/>
      <c r="AF144" s="78">
        <f>VLOOKUP(AF137,'Plan terms'!$A:$G,7,FALSE)</f>
        <v>0</v>
      </c>
      <c r="AG144" s="78">
        <f>VLOOKUP(AG137,'Plan terms'!$A:$G,7,FALSE)</f>
        <v>0</v>
      </c>
      <c r="AH144" s="78"/>
      <c r="AI144" s="78">
        <f>VLOOKUP(AI137,'Plan terms'!$A:$G,7,FALSE)</f>
        <v>0</v>
      </c>
      <c r="AJ144" s="78">
        <f>VLOOKUP(AJ137,'Plan terms'!$A:$G,7,FALSE)</f>
        <v>0</v>
      </c>
      <c r="AK144" s="78">
        <f>VLOOKUP(AK137,'Plan terms'!$A:$G,7,FALSE)</f>
        <v>0</v>
      </c>
      <c r="AL144" s="79"/>
    </row>
    <row r="145" spans="1:38" x14ac:dyDescent="0.3">
      <c r="A145" s="119"/>
      <c r="B145" s="119"/>
      <c r="C145" s="119"/>
      <c r="D145" s="11" t="s">
        <v>246</v>
      </c>
      <c r="E145" s="72">
        <f t="shared" ref="E145:H145" si="423">E138-(E138*E143)-E144</f>
        <v>2257.514032</v>
      </c>
      <c r="F145" s="72">
        <f t="shared" si="423"/>
        <v>1986.97930510878</v>
      </c>
      <c r="G145" s="72">
        <f t="shared" si="423"/>
        <v>2322.4693779479999</v>
      </c>
      <c r="H145" s="72">
        <f t="shared" si="423"/>
        <v>2228.7153221399999</v>
      </c>
      <c r="I145" s="72">
        <f t="shared" ref="I145" si="424">I138-(I138*I143)-I144</f>
        <v>2344.4875199999997</v>
      </c>
      <c r="J145" s="72">
        <f t="shared" ref="J145:AK145" si="425">J138-(J138*J143)-J144</f>
        <v>2706.409848199999</v>
      </c>
      <c r="K145" s="72">
        <f t="shared" ref="K145" si="426">K138-(K138*K143)-K144</f>
        <v>2714.6003965999994</v>
      </c>
      <c r="L145" s="72">
        <f t="shared" si="425"/>
        <v>2652.6317863999998</v>
      </c>
      <c r="M145" s="72">
        <f t="shared" si="425"/>
        <v>2961.2866803999996</v>
      </c>
      <c r="N145" s="72">
        <f t="shared" si="425"/>
        <v>2777.9312001999997</v>
      </c>
      <c r="O145" s="72">
        <f t="shared" ref="O145" si="427">O138-(O138*O143)-O144</f>
        <v>2267.1432395999996</v>
      </c>
      <c r="P145" s="72">
        <f t="shared" si="425"/>
        <v>2175.1865199999997</v>
      </c>
      <c r="Q145" s="72">
        <f t="shared" si="425"/>
        <v>2168.5408953999995</v>
      </c>
      <c r="R145" s="72">
        <f t="shared" si="425"/>
        <v>2115.5675999999999</v>
      </c>
      <c r="S145" s="72">
        <f t="shared" si="425"/>
        <v>2093.4584615999997</v>
      </c>
      <c r="T145" s="72">
        <f t="shared" si="425"/>
        <v>2164.4274310319997</v>
      </c>
      <c r="U145" s="72">
        <f t="shared" si="425"/>
        <v>2325.4823999999999</v>
      </c>
      <c r="V145" s="72">
        <f t="shared" si="425"/>
        <v>2079.4301999999998</v>
      </c>
      <c r="W145" s="72">
        <f t="shared" si="425"/>
        <v>2276.6368000000002</v>
      </c>
      <c r="X145" s="72">
        <f t="shared" si="425"/>
        <v>2308.0138399999996</v>
      </c>
      <c r="Y145" s="72">
        <f t="shared" si="425"/>
        <v>2344.69058</v>
      </c>
      <c r="Z145" s="72">
        <f t="shared" si="425"/>
        <v>2697.5735379999996</v>
      </c>
      <c r="AA145" s="72">
        <f t="shared" si="425"/>
        <v>2632.4169897999996</v>
      </c>
      <c r="AB145" s="72">
        <f t="shared" si="425"/>
        <v>2632.4169897999996</v>
      </c>
      <c r="AC145" s="72">
        <f t="shared" si="425"/>
        <v>2139.2295999999997</v>
      </c>
      <c r="AD145" s="72">
        <f t="shared" ref="AD145" si="428">AD138-(AD138*AD143)-AD144</f>
        <v>2614.2784399999996</v>
      </c>
      <c r="AE145" s="85"/>
      <c r="AF145" s="72">
        <f t="shared" si="425"/>
        <v>2450.7521199999996</v>
      </c>
      <c r="AG145" s="72">
        <f t="shared" si="425"/>
        <v>2372.2797999999998</v>
      </c>
      <c r="AH145" s="72"/>
      <c r="AI145" s="72">
        <f>AI138-(AI138*AI143)-AI144</f>
        <v>2883.6981399999995</v>
      </c>
      <c r="AJ145" s="72">
        <f t="shared" si="425"/>
        <v>2782.54</v>
      </c>
      <c r="AK145" s="72">
        <f t="shared" si="425"/>
        <v>2172.8293199999998</v>
      </c>
      <c r="AL145" s="81"/>
    </row>
    <row r="146" spans="1:38" x14ac:dyDescent="0.3">
      <c r="AD146" s="91">
        <f>((AD116/1.15)/100*5)+(50)</f>
        <v>163.66427999999999</v>
      </c>
    </row>
  </sheetData>
  <mergeCells count="33">
    <mergeCell ref="B2:C2"/>
    <mergeCell ref="A3:A19"/>
    <mergeCell ref="B3:C4"/>
    <mergeCell ref="B5:C7"/>
    <mergeCell ref="C9:C15"/>
    <mergeCell ref="C16:C19"/>
    <mergeCell ref="B59:C61"/>
    <mergeCell ref="A21:A24"/>
    <mergeCell ref="A26:A42"/>
    <mergeCell ref="C26:C27"/>
    <mergeCell ref="C28:C35"/>
    <mergeCell ref="C36:C37"/>
    <mergeCell ref="C38:C42"/>
    <mergeCell ref="B46:B54"/>
    <mergeCell ref="A99:A102"/>
    <mergeCell ref="A104:A120"/>
    <mergeCell ref="C104:C105"/>
    <mergeCell ref="C106:C113"/>
    <mergeCell ref="C114:C115"/>
    <mergeCell ref="C116:C120"/>
    <mergeCell ref="B62:C63"/>
    <mergeCell ref="A62:A63"/>
    <mergeCell ref="A81:A97"/>
    <mergeCell ref="B81:C82"/>
    <mergeCell ref="B83:C85"/>
    <mergeCell ref="C87:C93"/>
    <mergeCell ref="C94:C97"/>
    <mergeCell ref="A64:C66"/>
    <mergeCell ref="B138:C140"/>
    <mergeCell ref="A141:A142"/>
    <mergeCell ref="B141:C142"/>
    <mergeCell ref="A143:C145"/>
    <mergeCell ref="B125:B133"/>
  </mergeCells>
  <dataValidations count="1">
    <dataValidation type="list" allowBlank="1" showInputMessage="1" showErrorMessage="1" sqref="J4:AD4 AF4:AK4 J82:AK82" xr:uid="{8F9357B4-BAED-420E-931A-95368BCC6AD2}">
      <formula1>"Inclusive, Peak &amp; Off Peak, Peak Off Peak &amp; Shoulder"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1253FE-4A40-472B-AD1C-CD1A29E2D132}">
          <x14:formula1>
            <xm:f>dropdowns!$B$1:$B$3</xm:f>
          </x14:formula1>
          <xm:sqref>E4:H4 E82:H82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8B7E9-1DE4-4E59-949E-FE5C97008BF0}">
  <sheetPr>
    <tabColor theme="9" tint="-0.249977111117893"/>
  </sheetPr>
  <dimension ref="A1:AL146"/>
  <sheetViews>
    <sheetView zoomScale="70" zoomScaleNormal="70" workbookViewId="0">
      <pane xSplit="4" ySplit="2" topLeftCell="E3" activePane="bottomRight" state="frozen"/>
      <selection activeCell="AD94" sqref="AD94"/>
      <selection pane="topRight" activeCell="AD94" sqref="AD94"/>
      <selection pane="bottomLeft" activeCell="AD94" sqref="AD94"/>
      <selection pane="bottomRight" activeCell="AL1" sqref="AD1:AL1048576"/>
    </sheetView>
  </sheetViews>
  <sheetFormatPr defaultRowHeight="14.4" x14ac:dyDescent="0.3"/>
  <cols>
    <col min="1" max="1" width="4" customWidth="1"/>
    <col min="2" max="2" width="9" bestFit="1" customWidth="1"/>
    <col min="3" max="3" width="7" bestFit="1" customWidth="1"/>
    <col min="4" max="4" width="40.21875" customWidth="1"/>
    <col min="5" max="5" width="22.109375" customWidth="1"/>
    <col min="6" max="7" width="22.109375" hidden="1" customWidth="1"/>
    <col min="8" max="29" width="22.109375" customWidth="1"/>
    <col min="30" max="30" width="22.109375" hidden="1" customWidth="1"/>
    <col min="31" max="31" width="0" hidden="1" customWidth="1"/>
    <col min="32" max="37" width="25.5546875" hidden="1" customWidth="1"/>
    <col min="38" max="38" width="7.77734375" hidden="1" customWidth="1"/>
  </cols>
  <sheetData>
    <row r="1" spans="1:38" x14ac:dyDescent="0.3">
      <c r="A1" s="12"/>
      <c r="B1" s="12"/>
      <c r="C1" s="12"/>
      <c r="D1" s="67" t="s">
        <v>162</v>
      </c>
      <c r="E1" s="67" t="s">
        <v>161</v>
      </c>
      <c r="F1" s="67" t="s">
        <v>161</v>
      </c>
      <c r="G1" s="67" t="s">
        <v>161</v>
      </c>
      <c r="H1" s="93" t="s">
        <v>161</v>
      </c>
      <c r="I1" s="70" t="s">
        <v>178</v>
      </c>
      <c r="J1" s="90" t="s">
        <v>178</v>
      </c>
      <c r="K1" s="90" t="s">
        <v>178</v>
      </c>
      <c r="L1" s="90" t="s">
        <v>178</v>
      </c>
      <c r="M1" s="90" t="s">
        <v>178</v>
      </c>
      <c r="N1" s="90" t="s">
        <v>178</v>
      </c>
      <c r="O1" s="90" t="s">
        <v>178</v>
      </c>
      <c r="P1" s="90" t="s">
        <v>178</v>
      </c>
      <c r="Q1" s="90" t="s">
        <v>178</v>
      </c>
      <c r="R1" s="90" t="s">
        <v>178</v>
      </c>
      <c r="S1" s="90" t="s">
        <v>178</v>
      </c>
      <c r="T1" s="90" t="s">
        <v>178</v>
      </c>
      <c r="U1" s="90" t="s">
        <v>178</v>
      </c>
      <c r="V1" s="90" t="s">
        <v>178</v>
      </c>
      <c r="W1" s="90" t="s">
        <v>178</v>
      </c>
      <c r="X1" s="90" t="s">
        <v>178</v>
      </c>
      <c r="Y1" s="90" t="s">
        <v>178</v>
      </c>
      <c r="Z1" s="90" t="s">
        <v>178</v>
      </c>
      <c r="AA1" s="90" t="s">
        <v>178</v>
      </c>
      <c r="AB1" s="90" t="s">
        <v>178</v>
      </c>
      <c r="AC1" s="90" t="s">
        <v>178</v>
      </c>
      <c r="AD1" s="90" t="s">
        <v>178</v>
      </c>
      <c r="AE1" s="83"/>
      <c r="AF1" s="70" t="s">
        <v>225</v>
      </c>
      <c r="AG1" s="70" t="s">
        <v>225</v>
      </c>
      <c r="AH1" s="70"/>
      <c r="AI1" s="90" t="s">
        <v>244</v>
      </c>
      <c r="AJ1" s="70" t="s">
        <v>225</v>
      </c>
      <c r="AK1" s="70" t="s">
        <v>225</v>
      </c>
    </row>
    <row r="2" spans="1:38" x14ac:dyDescent="0.3">
      <c r="A2" s="4"/>
      <c r="B2" s="111" t="s">
        <v>159</v>
      </c>
      <c r="C2" s="111"/>
      <c r="D2" s="4"/>
      <c r="E2" s="50" t="s">
        <v>236</v>
      </c>
      <c r="F2" s="50" t="s">
        <v>125</v>
      </c>
      <c r="G2" s="41" t="s">
        <v>114</v>
      </c>
      <c r="H2" s="41" t="s">
        <v>137</v>
      </c>
      <c r="I2" s="59" t="s">
        <v>0</v>
      </c>
      <c r="J2" s="59" t="s">
        <v>163</v>
      </c>
      <c r="K2" s="59" t="s">
        <v>230</v>
      </c>
      <c r="L2" s="59" t="s">
        <v>164</v>
      </c>
      <c r="M2" s="59" t="s">
        <v>61</v>
      </c>
      <c r="N2" s="59" t="s">
        <v>63</v>
      </c>
      <c r="O2" s="59" t="s">
        <v>185</v>
      </c>
      <c r="P2" s="59" t="s">
        <v>64</v>
      </c>
      <c r="Q2" s="59" t="s">
        <v>1</v>
      </c>
      <c r="R2" s="59" t="s">
        <v>65</v>
      </c>
      <c r="S2" s="59" t="s">
        <v>66</v>
      </c>
      <c r="T2" s="59" t="s">
        <v>40</v>
      </c>
      <c r="U2" s="59" t="s">
        <v>67</v>
      </c>
      <c r="V2" s="59" t="s">
        <v>165</v>
      </c>
      <c r="W2" s="59" t="s">
        <v>166</v>
      </c>
      <c r="X2" s="59" t="s">
        <v>96</v>
      </c>
      <c r="Y2" s="59" t="s">
        <v>95</v>
      </c>
      <c r="Z2" s="59" t="s">
        <v>68</v>
      </c>
      <c r="AA2" s="59" t="s">
        <v>101</v>
      </c>
      <c r="AB2" s="59" t="s">
        <v>242</v>
      </c>
      <c r="AC2" s="59" t="s">
        <v>69</v>
      </c>
      <c r="AD2" s="23" t="s">
        <v>211</v>
      </c>
      <c r="AE2" s="83"/>
      <c r="AF2" s="59" t="s">
        <v>198</v>
      </c>
      <c r="AG2" s="59" t="s">
        <v>195</v>
      </c>
      <c r="AH2" s="92" t="s">
        <v>241</v>
      </c>
      <c r="AI2" s="59" t="s">
        <v>73</v>
      </c>
      <c r="AJ2" s="59" t="s">
        <v>204</v>
      </c>
      <c r="AK2" s="59" t="s">
        <v>245</v>
      </c>
      <c r="AL2" s="79"/>
    </row>
    <row r="3" spans="1:38" ht="15.6" x14ac:dyDescent="0.3">
      <c r="A3" s="107" t="s">
        <v>81</v>
      </c>
      <c r="B3" s="108" t="s">
        <v>89</v>
      </c>
      <c r="C3" s="108"/>
      <c r="D3" s="1" t="s">
        <v>91</v>
      </c>
      <c r="E3" s="30" t="str">
        <f>VLOOKUP(E2,'Plan terms'!$A:$B,2,FALSE)</f>
        <v>Open</v>
      </c>
      <c r="F3" s="30" t="str">
        <f>VLOOKUP(F2,'Plan terms'!$A:$B,2,FALSE)</f>
        <v>Fixed (24 months, prices fixed too)</v>
      </c>
      <c r="G3" s="30" t="str">
        <f>VLOOKUP(G2,'Plan terms'!$A:$B,2,FALSE)</f>
        <v>Fixed (12 months)</v>
      </c>
      <c r="H3" s="30" t="str">
        <f>VLOOKUP(H2,'Plan terms'!$A:$B,2,FALSE)</f>
        <v>Open</v>
      </c>
      <c r="I3" s="30" t="str">
        <f>VLOOKUP(I2,'Plan terms'!$A:$B,2,FALSE)</f>
        <v>Open</v>
      </c>
      <c r="J3" s="30" t="str">
        <f>VLOOKUP(J2,'Plan terms'!$A:$B,2,FALSE)</f>
        <v xml:space="preserve">Open </v>
      </c>
      <c r="K3" s="30" t="str">
        <f>VLOOKUP(K2,'Plan terms'!$A:$B,2,FALSE)</f>
        <v>Open (prices fixed for 12 months)</v>
      </c>
      <c r="L3" s="30" t="str">
        <f>VLOOKUP(L2,'Plan terms'!$A:$B,2,FALSE)</f>
        <v>Open (prices change every 30 minutes)</v>
      </c>
      <c r="M3" s="30" t="str">
        <f>VLOOKUP(M2,'Plan terms'!$A:$B,2,FALSE)</f>
        <v>Open</v>
      </c>
      <c r="N3" s="30" t="str">
        <f>VLOOKUP(N2,'Plan terms'!$A:$B,2,FALSE)</f>
        <v>Open</v>
      </c>
      <c r="O3" s="30" t="str">
        <f>VLOOKUP(O2,'Plan terms'!$A:$B,2,FALSE)</f>
        <v>Open</v>
      </c>
      <c r="P3" s="30" t="str">
        <f>VLOOKUP(P2,'Plan terms'!$A:$B,2,FALSE)</f>
        <v>Open</v>
      </c>
      <c r="Q3" s="30" t="str">
        <f>VLOOKUP(Q2,'Plan terms'!$A:$B,2,FALSE)</f>
        <v>Open</v>
      </c>
      <c r="R3" s="30" t="str">
        <f>VLOOKUP(R2,'Plan terms'!$A:$B,2,FALSE)</f>
        <v>Open</v>
      </c>
      <c r="S3" s="30" t="str">
        <f>VLOOKUP(S2,'Plan terms'!$A:$B,2,FALSE)</f>
        <v>Fixed (12 months)</v>
      </c>
      <c r="T3" s="30" t="str">
        <f>VLOOKUP(T2,'Plan terms'!$A:$B,2,FALSE)</f>
        <v>Open or Fixed</v>
      </c>
      <c r="U3" s="30" t="str">
        <f>VLOOKUP(U2,'Plan terms'!$A:$B,2,FALSE)</f>
        <v>Open</v>
      </c>
      <c r="V3" s="30" t="str">
        <f>VLOOKUP(V2,'Plan terms'!$A:$B,2,FALSE)</f>
        <v>Open</v>
      </c>
      <c r="W3" s="30" t="str">
        <f>VLOOKUP(W2,'Plan terms'!$A:$B,2,FALSE)</f>
        <v>Fixed (12 months)</v>
      </c>
      <c r="X3" s="30" t="str">
        <f>VLOOKUP(X2,'Plan terms'!$A:$B,2,FALSE)</f>
        <v>Fixed (24 months)</v>
      </c>
      <c r="Y3" s="30" t="str">
        <f>VLOOKUP(Y2,'Plan terms'!$A:$B,2,FALSE)</f>
        <v>Open</v>
      </c>
      <c r="Z3" s="30" t="str">
        <f>VLOOKUP(Z2,'Plan terms'!$A:$B,2,FALSE)</f>
        <v>Open</v>
      </c>
      <c r="AA3" s="30" t="str">
        <f>VLOOKUP(AA2,'Plan terms'!$A:$B,2,FALSE)</f>
        <v>Open</v>
      </c>
      <c r="AB3" s="30" t="str">
        <f>VLOOKUP(AB2,'Plan terms'!$A:$B,2,FALSE)</f>
        <v>Open</v>
      </c>
      <c r="AC3" s="30" t="str">
        <f>VLOOKUP(AC2,'Plan terms'!$A:$B,2,FALSE)</f>
        <v>Open</v>
      </c>
      <c r="AD3" s="30" t="str">
        <f>VLOOKUP(AD2,'Plan terms'!$A:$B,2,FALSE)</f>
        <v>Open</v>
      </c>
      <c r="AE3" s="83"/>
      <c r="AF3" s="30" t="str">
        <f>VLOOKUP(AF2,'Plan terms'!$A:$B,2,FALSE)</f>
        <v>Open</v>
      </c>
      <c r="AG3" s="30" t="str">
        <f>VLOOKUP(AG2,'Plan terms'!$A:$B,2,FALSE)</f>
        <v>Fixed (12 months)</v>
      </c>
      <c r="AH3" s="30"/>
      <c r="AI3" s="30" t="str">
        <f>VLOOKUP(AI2,'Plan terms'!$A:$B,2,FALSE)</f>
        <v>Fixed 12 months</v>
      </c>
      <c r="AJ3" s="30" t="str">
        <f>VLOOKUP(AJ2,'Plan terms'!$A:$B,2,FALSE)</f>
        <v>Open / Fixed</v>
      </c>
      <c r="AK3" s="30" t="e">
        <f>VLOOKUP(AK2,'Plan terms'!$A:$B,2,FALSE)</f>
        <v>#N/A</v>
      </c>
      <c r="AL3" s="79"/>
    </row>
    <row r="4" spans="1:38" ht="15.6" x14ac:dyDescent="0.3">
      <c r="A4" s="107"/>
      <c r="B4" s="108"/>
      <c r="C4" s="108"/>
      <c r="D4" s="1" t="s">
        <v>3</v>
      </c>
      <c r="E4" s="30" t="s">
        <v>4</v>
      </c>
      <c r="F4" s="30" t="s">
        <v>4</v>
      </c>
      <c r="G4" s="30" t="s">
        <v>4</v>
      </c>
      <c r="H4" s="30" t="s">
        <v>4</v>
      </c>
      <c r="I4" s="30" t="s">
        <v>93</v>
      </c>
      <c r="J4" s="30" t="s">
        <v>4</v>
      </c>
      <c r="K4" s="30" t="s">
        <v>4</v>
      </c>
      <c r="L4" s="30" t="s">
        <v>4</v>
      </c>
      <c r="M4" s="30" t="s">
        <v>93</v>
      </c>
      <c r="N4" s="30" t="s">
        <v>92</v>
      </c>
      <c r="O4" s="30" t="s">
        <v>92</v>
      </c>
      <c r="P4" s="30" t="s">
        <v>93</v>
      </c>
      <c r="Q4" s="30" t="s">
        <v>4</v>
      </c>
      <c r="R4" s="30" t="s">
        <v>93</v>
      </c>
      <c r="S4" s="30" t="s">
        <v>93</v>
      </c>
      <c r="T4" s="30" t="s">
        <v>93</v>
      </c>
      <c r="U4" s="30" t="s">
        <v>93</v>
      </c>
      <c r="V4" s="30" t="s">
        <v>93</v>
      </c>
      <c r="W4" s="30" t="s">
        <v>93</v>
      </c>
      <c r="X4" s="30" t="s">
        <v>93</v>
      </c>
      <c r="Y4" s="30" t="s">
        <v>93</v>
      </c>
      <c r="Z4" s="30" t="s">
        <v>93</v>
      </c>
      <c r="AA4" s="30" t="s">
        <v>92</v>
      </c>
      <c r="AB4" s="30" t="s">
        <v>92</v>
      </c>
      <c r="AC4" s="30" t="s">
        <v>93</v>
      </c>
      <c r="AD4" s="30" t="s">
        <v>93</v>
      </c>
      <c r="AE4" s="83"/>
      <c r="AF4" s="30" t="s">
        <v>93</v>
      </c>
      <c r="AG4" s="30" t="s">
        <v>93</v>
      </c>
      <c r="AH4" s="30"/>
      <c r="AI4" s="30" t="s">
        <v>93</v>
      </c>
      <c r="AJ4" s="30" t="s">
        <v>93</v>
      </c>
      <c r="AK4" s="30" t="s">
        <v>93</v>
      </c>
      <c r="AL4" s="79"/>
    </row>
    <row r="5" spans="1:38" ht="15.75" customHeight="1" x14ac:dyDescent="0.3">
      <c r="A5" s="107"/>
      <c r="B5" s="109" t="s">
        <v>179</v>
      </c>
      <c r="C5" s="109"/>
      <c r="D5" s="26" t="s">
        <v>29</v>
      </c>
      <c r="E5" s="28"/>
      <c r="F5" s="54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68">
        <v>2.6615000000000002</v>
      </c>
      <c r="V5" s="68">
        <v>2.415</v>
      </c>
      <c r="W5" s="68">
        <v>2.645</v>
      </c>
      <c r="X5" s="28"/>
      <c r="Y5" s="28"/>
      <c r="Z5" s="28"/>
      <c r="AA5" s="28"/>
      <c r="AB5" s="28"/>
      <c r="AC5" s="68">
        <v>2.5874999999999999</v>
      </c>
      <c r="AD5" s="28"/>
      <c r="AE5" s="83"/>
      <c r="AF5" s="28"/>
      <c r="AG5" s="28"/>
      <c r="AH5" s="28"/>
      <c r="AI5" s="28"/>
      <c r="AJ5" s="28"/>
      <c r="AK5" s="28"/>
      <c r="AL5" s="79"/>
    </row>
    <row r="6" spans="1:38" ht="15.6" x14ac:dyDescent="0.3">
      <c r="A6" s="107"/>
      <c r="B6" s="109"/>
      <c r="C6" s="109"/>
      <c r="D6" s="26" t="s">
        <v>221</v>
      </c>
      <c r="E6" s="28"/>
      <c r="F6" s="54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68"/>
      <c r="V6" s="68"/>
      <c r="W6" s="68"/>
      <c r="X6" s="28"/>
      <c r="Y6" s="28"/>
      <c r="Z6" s="28"/>
      <c r="AA6" s="28"/>
      <c r="AB6" s="28"/>
      <c r="AC6" s="68"/>
      <c r="AD6" s="28"/>
      <c r="AE6" s="83"/>
      <c r="AF6" s="28"/>
      <c r="AG6" s="28"/>
      <c r="AH6" s="28"/>
      <c r="AI6" s="28"/>
      <c r="AJ6" s="28"/>
      <c r="AK6" s="28"/>
      <c r="AL6" s="79"/>
    </row>
    <row r="7" spans="1:38" ht="15.6" x14ac:dyDescent="0.3">
      <c r="A7" s="107"/>
      <c r="B7" s="109"/>
      <c r="C7" s="109"/>
      <c r="D7" s="27" t="s">
        <v>31</v>
      </c>
      <c r="E7" s="28"/>
      <c r="F7" s="55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68">
        <v>0.2089</v>
      </c>
      <c r="V7" s="68">
        <v>0.1895</v>
      </c>
      <c r="W7" s="68">
        <v>0.24110000000000001</v>
      </c>
      <c r="X7" s="28"/>
      <c r="Y7" s="28"/>
      <c r="Z7" s="28"/>
      <c r="AA7" s="28"/>
      <c r="AB7" s="28"/>
      <c r="AC7" s="68">
        <v>0.2291</v>
      </c>
      <c r="AD7" s="28"/>
      <c r="AE7" s="83"/>
      <c r="AF7" s="28"/>
      <c r="AG7" s="28"/>
      <c r="AH7" s="28"/>
      <c r="AI7" s="28"/>
      <c r="AJ7" s="28"/>
      <c r="AK7" s="28"/>
      <c r="AL7" s="79"/>
    </row>
    <row r="8" spans="1:38" ht="15.6" x14ac:dyDescent="0.3">
      <c r="A8" s="107"/>
      <c r="B8" s="23"/>
      <c r="C8" s="25" t="s">
        <v>34</v>
      </c>
      <c r="D8" s="2" t="s">
        <v>6</v>
      </c>
      <c r="E8" s="31">
        <v>2.62</v>
      </c>
      <c r="F8" s="56">
        <v>1.7437</v>
      </c>
      <c r="G8" s="31">
        <v>2.2999999999999998</v>
      </c>
      <c r="H8" s="31">
        <v>2.42</v>
      </c>
      <c r="I8" s="31">
        <v>2.37</v>
      </c>
      <c r="J8" s="31">
        <v>2.3199999999999998</v>
      </c>
      <c r="K8" s="31">
        <v>2.3199999999999998</v>
      </c>
      <c r="L8" s="31">
        <v>2.3199999999999998</v>
      </c>
      <c r="M8" s="31">
        <v>1</v>
      </c>
      <c r="N8" s="31">
        <v>1</v>
      </c>
      <c r="O8" s="31">
        <v>0.85</v>
      </c>
      <c r="P8" s="31">
        <v>2.42</v>
      </c>
      <c r="Q8" s="31">
        <v>2.42</v>
      </c>
      <c r="R8" s="31">
        <v>1.35</v>
      </c>
      <c r="S8" s="31">
        <v>2.1404999999999998</v>
      </c>
      <c r="T8" s="31">
        <v>2.4348000000000001</v>
      </c>
      <c r="U8" s="31">
        <f>U5/U27</f>
        <v>2.3143478260869568</v>
      </c>
      <c r="V8" s="31">
        <f>V5/V27</f>
        <v>2.1</v>
      </c>
      <c r="W8" s="31">
        <v>2.21</v>
      </c>
      <c r="X8" s="31">
        <v>2.1467000000000001</v>
      </c>
      <c r="Y8" s="31">
        <v>2.1038999999999999</v>
      </c>
      <c r="Z8" s="31">
        <v>2.7125599999999999</v>
      </c>
      <c r="AA8" s="31">
        <v>2.4260000000000002</v>
      </c>
      <c r="AB8" s="31">
        <v>2.1802999999999999</v>
      </c>
      <c r="AC8" s="31">
        <f>AC5/AC27</f>
        <v>2.25</v>
      </c>
      <c r="AD8" s="31">
        <v>2.42</v>
      </c>
      <c r="AE8" s="83"/>
      <c r="AF8" s="31">
        <v>2.1680000000000001</v>
      </c>
      <c r="AG8" s="31">
        <v>2.23</v>
      </c>
      <c r="AH8" s="31"/>
      <c r="AI8" s="31">
        <v>2.4782999999999999</v>
      </c>
      <c r="AJ8" s="31">
        <v>2.1219999999999999</v>
      </c>
      <c r="AK8" s="31">
        <v>1.98</v>
      </c>
      <c r="AL8" s="79"/>
    </row>
    <row r="9" spans="1:38" ht="15.6" x14ac:dyDescent="0.3">
      <c r="A9" s="107"/>
      <c r="B9" s="23"/>
      <c r="C9" s="110" t="s">
        <v>7</v>
      </c>
      <c r="D9" s="2" t="s">
        <v>222</v>
      </c>
      <c r="E9" s="31">
        <v>1.6000000000000001E-3</v>
      </c>
      <c r="F9" s="56"/>
      <c r="G9" s="31"/>
      <c r="H9" s="31"/>
      <c r="I9" s="31">
        <v>1.6000000000000001E-3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>
        <f>U6/U27</f>
        <v>0</v>
      </c>
      <c r="V9" s="31">
        <f>V6/V27</f>
        <v>0</v>
      </c>
      <c r="W9" s="31"/>
      <c r="X9" s="31"/>
      <c r="Y9" s="31"/>
      <c r="Z9" s="31">
        <v>1.9E-3</v>
      </c>
      <c r="AA9" s="31"/>
      <c r="AB9" s="31"/>
      <c r="AC9" s="31">
        <f>AC6/AC27</f>
        <v>0</v>
      </c>
      <c r="AD9" s="31"/>
      <c r="AE9" s="83"/>
      <c r="AF9" s="31">
        <v>1.6000000000000001E-3</v>
      </c>
      <c r="AG9" s="31"/>
      <c r="AH9" s="31"/>
      <c r="AI9" s="31"/>
      <c r="AJ9" s="31"/>
      <c r="AK9" s="31"/>
      <c r="AL9" s="79"/>
    </row>
    <row r="10" spans="1:38" ht="15.75" customHeight="1" x14ac:dyDescent="0.3">
      <c r="A10" s="107"/>
      <c r="B10" s="23"/>
      <c r="C10" s="110"/>
      <c r="D10" s="1" t="s">
        <v>9</v>
      </c>
      <c r="E10" s="31"/>
      <c r="F10" s="57"/>
      <c r="G10" s="31"/>
      <c r="H10" s="31"/>
      <c r="I10" s="31">
        <v>0.13700000000000001</v>
      </c>
      <c r="J10" s="31"/>
      <c r="K10" s="31"/>
      <c r="L10" s="31"/>
      <c r="M10" s="31"/>
      <c r="N10" s="31"/>
      <c r="O10" s="31"/>
      <c r="P10" s="31">
        <v>0.17560000000000001</v>
      </c>
      <c r="Q10" s="31"/>
      <c r="R10" s="31">
        <v>0.20699999999999999</v>
      </c>
      <c r="S10" s="31">
        <v>0.19070000000000001</v>
      </c>
      <c r="T10" s="31">
        <v>0.21990000000000001</v>
      </c>
      <c r="U10" s="31">
        <f>U7/U27</f>
        <v>0.1816521739130435</v>
      </c>
      <c r="V10" s="31">
        <f>V7/V27</f>
        <v>0.1647826086956522</v>
      </c>
      <c r="W10" s="31">
        <v>0.18390000000000001</v>
      </c>
      <c r="X10" s="31">
        <v>0.21199999999999999</v>
      </c>
      <c r="Y10" s="31">
        <v>0.2135</v>
      </c>
      <c r="Z10" s="31">
        <v>0.2172</v>
      </c>
      <c r="AA10" s="31"/>
      <c r="AB10" s="31"/>
      <c r="AC10" s="31">
        <f>AC7/AC27</f>
        <v>0.19921739130434785</v>
      </c>
      <c r="AD10" s="31">
        <v>0.21590000000000001</v>
      </c>
      <c r="AE10" s="83"/>
      <c r="AF10" s="31">
        <v>0.19500000000000001</v>
      </c>
      <c r="AG10" s="31">
        <v>0.18340000000000001</v>
      </c>
      <c r="AH10" s="31"/>
      <c r="AI10" s="31">
        <v>0.2351</v>
      </c>
      <c r="AJ10" s="31">
        <v>0.2419</v>
      </c>
      <c r="AK10" s="31">
        <v>0.1648</v>
      </c>
      <c r="AL10" s="79"/>
    </row>
    <row r="11" spans="1:38" ht="15.6" x14ac:dyDescent="0.3">
      <c r="A11" s="107"/>
      <c r="B11" s="3">
        <v>0.3</v>
      </c>
      <c r="C11" s="110"/>
      <c r="D11" s="35" t="s">
        <v>12</v>
      </c>
      <c r="E11" s="19">
        <v>0.23899999999999999</v>
      </c>
      <c r="F11" s="58">
        <v>0.225739</v>
      </c>
      <c r="G11" s="19">
        <v>0.23</v>
      </c>
      <c r="H11" s="19"/>
      <c r="I11" s="19"/>
      <c r="J11" s="19"/>
      <c r="K11" s="19"/>
      <c r="L11" s="19"/>
      <c r="M11" s="19">
        <v>0.3886</v>
      </c>
      <c r="N11" s="19"/>
      <c r="O11" s="19">
        <v>0.27979999999999999</v>
      </c>
      <c r="P11" s="19"/>
      <c r="Q11" s="19">
        <v>0.24990000000000001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83"/>
      <c r="AF11" s="19"/>
      <c r="AG11" s="19"/>
      <c r="AH11" s="19"/>
      <c r="AI11" s="19"/>
      <c r="AJ11" s="19"/>
      <c r="AK11" s="19"/>
      <c r="AL11" s="79"/>
    </row>
    <row r="12" spans="1:38" ht="15.6" x14ac:dyDescent="0.3">
      <c r="A12" s="107"/>
      <c r="B12" s="3">
        <v>0.7</v>
      </c>
      <c r="C12" s="110"/>
      <c r="D12" s="35" t="s">
        <v>234</v>
      </c>
      <c r="E12" s="19">
        <v>0.11899999999999999</v>
      </c>
      <c r="F12" s="58">
        <v>0.111217</v>
      </c>
      <c r="G12" s="19">
        <v>0.12</v>
      </c>
      <c r="H12" s="19"/>
      <c r="I12" s="19"/>
      <c r="J12" s="19"/>
      <c r="K12" s="19"/>
      <c r="L12" s="19"/>
      <c r="M12" s="19">
        <v>0.29149999999999998</v>
      </c>
      <c r="N12" s="19"/>
      <c r="O12" s="19">
        <v>0.2099</v>
      </c>
      <c r="P12" s="19"/>
      <c r="Q12" s="19">
        <v>0.1431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83"/>
      <c r="AF12" s="19"/>
      <c r="AG12" s="19"/>
      <c r="AH12" s="19"/>
      <c r="AI12" s="19"/>
      <c r="AJ12" s="19"/>
      <c r="AK12" s="19"/>
      <c r="AL12" s="79"/>
    </row>
    <row r="13" spans="1:38" x14ac:dyDescent="0.3">
      <c r="A13" s="107"/>
      <c r="B13" s="3">
        <f>factors!L2</f>
        <v>0.45</v>
      </c>
      <c r="C13" s="110"/>
      <c r="D13" s="36" t="s">
        <v>12</v>
      </c>
      <c r="E13" s="31"/>
      <c r="F13" s="31"/>
      <c r="G13" s="31"/>
      <c r="H13" s="31">
        <v>0.2984</v>
      </c>
      <c r="I13" s="31"/>
      <c r="J13" s="31">
        <v>0.28170000000000001</v>
      </c>
      <c r="K13" s="31">
        <v>0.27460000000000001</v>
      </c>
      <c r="L13" s="31">
        <v>0.29709999999999998</v>
      </c>
      <c r="M13" s="31"/>
      <c r="N13" s="31">
        <v>0.36799999999999999</v>
      </c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>
        <v>0.23599999999999999</v>
      </c>
      <c r="AB13" s="31">
        <v>0.23599999999999999</v>
      </c>
      <c r="AC13" s="31"/>
      <c r="AD13" s="31"/>
      <c r="AE13" s="83"/>
      <c r="AF13" s="31"/>
      <c r="AG13" s="31"/>
      <c r="AH13" s="31"/>
      <c r="AI13" s="31"/>
      <c r="AJ13" s="31"/>
      <c r="AK13" s="31"/>
      <c r="AL13" s="79"/>
    </row>
    <row r="14" spans="1:38" ht="15.6" x14ac:dyDescent="0.3">
      <c r="A14" s="107"/>
      <c r="B14" s="3">
        <f>factors!L3</f>
        <v>0.28000000000000003</v>
      </c>
      <c r="C14" s="110"/>
      <c r="D14" s="37" t="s">
        <v>13</v>
      </c>
      <c r="E14" s="31"/>
      <c r="F14" s="31"/>
      <c r="G14" s="31"/>
      <c r="H14" s="31">
        <v>0.1492</v>
      </c>
      <c r="I14" s="31"/>
      <c r="J14" s="31">
        <v>0.21099999999999999</v>
      </c>
      <c r="K14" s="31">
        <v>0.21290000000000001</v>
      </c>
      <c r="L14" s="31">
        <v>0.2064</v>
      </c>
      <c r="M14" s="31"/>
      <c r="N14" s="31">
        <v>0.25769999999999998</v>
      </c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>
        <v>0.186</v>
      </c>
      <c r="AB14" s="31">
        <v>0.186</v>
      </c>
      <c r="AC14" s="31"/>
      <c r="AD14" s="31"/>
      <c r="AE14" s="83"/>
      <c r="AF14" s="31"/>
      <c r="AG14" s="31"/>
      <c r="AH14" s="31"/>
      <c r="AI14" s="31"/>
      <c r="AJ14" s="31"/>
      <c r="AK14" s="31"/>
      <c r="AL14" s="80"/>
    </row>
    <row r="15" spans="1:38" ht="15.6" x14ac:dyDescent="0.3">
      <c r="A15" s="107"/>
      <c r="B15" s="3">
        <f>factors!L4</f>
        <v>0.27</v>
      </c>
      <c r="C15" s="110"/>
      <c r="D15" s="37" t="s">
        <v>14</v>
      </c>
      <c r="E15" s="31"/>
      <c r="F15" s="31"/>
      <c r="G15" s="31"/>
      <c r="H15" s="31">
        <v>1.0000000000000001E-5</v>
      </c>
      <c r="I15" s="31"/>
      <c r="J15" s="31">
        <v>0.1948</v>
      </c>
      <c r="K15" s="31">
        <v>0.2009</v>
      </c>
      <c r="L15" s="31">
        <v>0.15629999999999999</v>
      </c>
      <c r="M15" s="31"/>
      <c r="N15" s="31">
        <v>0.184</v>
      </c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>
        <v>0.11799999999999999</v>
      </c>
      <c r="AB15" s="31">
        <v>0.11799999999999999</v>
      </c>
      <c r="AC15" s="31"/>
      <c r="AD15" s="31"/>
      <c r="AE15" s="83"/>
      <c r="AF15" s="31"/>
      <c r="AG15" s="31"/>
      <c r="AH15" s="31"/>
      <c r="AI15" s="31"/>
      <c r="AJ15" s="31"/>
      <c r="AK15" s="31"/>
      <c r="AL15" s="79"/>
    </row>
    <row r="16" spans="1:38" x14ac:dyDescent="0.3">
      <c r="A16" s="107"/>
      <c r="B16" s="24"/>
      <c r="C16" s="104" t="s">
        <v>88</v>
      </c>
      <c r="D16" s="39" t="s">
        <v>15</v>
      </c>
      <c r="E16" s="11"/>
      <c r="F16" s="11">
        <v>200</v>
      </c>
      <c r="G16" s="11">
        <v>0</v>
      </c>
      <c r="H16" s="11">
        <v>0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>
        <v>100</v>
      </c>
      <c r="U16" s="11"/>
      <c r="V16" s="11"/>
      <c r="W16" s="11">
        <v>250</v>
      </c>
      <c r="X16" s="11">
        <v>200</v>
      </c>
      <c r="Y16" s="11">
        <v>120</v>
      </c>
      <c r="Z16" s="11"/>
      <c r="AA16" s="11"/>
      <c r="AB16" s="11"/>
      <c r="AC16" s="11">
        <v>150</v>
      </c>
      <c r="AD16" s="11"/>
      <c r="AE16" s="83"/>
      <c r="AF16" s="11"/>
      <c r="AG16" s="11"/>
      <c r="AH16" s="11"/>
      <c r="AI16" s="11">
        <v>240</v>
      </c>
      <c r="AJ16" s="11"/>
      <c r="AK16" s="11"/>
      <c r="AL16" s="79"/>
    </row>
    <row r="17" spans="1:38" x14ac:dyDescent="0.3">
      <c r="A17" s="107"/>
      <c r="B17" s="24"/>
      <c r="C17" s="104"/>
      <c r="D17" s="3" t="s">
        <v>16</v>
      </c>
      <c r="E17" s="29"/>
      <c r="F17" s="29"/>
      <c r="G17" s="29">
        <v>0.06</v>
      </c>
      <c r="H17" s="29"/>
      <c r="I17" s="29"/>
      <c r="J17" s="29"/>
      <c r="K17" s="29"/>
      <c r="L17" s="29"/>
      <c r="M17" s="29"/>
      <c r="N17" s="29"/>
      <c r="O17" s="29"/>
      <c r="P17" s="29"/>
      <c r="Q17" s="28"/>
      <c r="R17" s="28"/>
      <c r="S17" s="28"/>
      <c r="T17" s="29">
        <v>0.06</v>
      </c>
      <c r="U17" s="29"/>
      <c r="V17" s="69"/>
      <c r="W17" s="69"/>
      <c r="X17" s="29"/>
      <c r="Y17" s="29"/>
      <c r="Z17" s="29"/>
      <c r="AA17" s="10"/>
      <c r="AB17" s="10"/>
      <c r="AC17" s="29"/>
      <c r="AD17" s="29"/>
      <c r="AE17" s="83"/>
      <c r="AF17" s="29"/>
      <c r="AG17" s="69"/>
      <c r="AH17" s="69"/>
      <c r="AI17" s="29"/>
      <c r="AJ17" s="69"/>
      <c r="AK17" s="29"/>
      <c r="AL17" s="79"/>
    </row>
    <row r="18" spans="1:38" x14ac:dyDescent="0.3">
      <c r="A18" s="107"/>
      <c r="B18" s="24"/>
      <c r="C18" s="104"/>
      <c r="D18" s="3" t="s">
        <v>17</v>
      </c>
      <c r="E18" s="10">
        <f>VLOOKUP(E2,'Plan terms'!$A:$E,5,0)</f>
        <v>0</v>
      </c>
      <c r="F18" s="10" t="str">
        <f>VLOOKUP(F2,'Plan terms'!$A:$E,5,0)</f>
        <v>$200 Credit or AC cable charger</v>
      </c>
      <c r="G18" s="10" t="str">
        <f>VLOOKUP(G2,'Plan terms'!$A:$E,5,0)</f>
        <v xml:space="preserve"> 2% Direct Debit, 1%eBilling, 3% fixed term + Free Power shout. $150 exit fee applies</v>
      </c>
      <c r="H18" s="10" t="str">
        <f>VLOOKUP(H2,'Plan terms'!$A:$E,5,0)</f>
        <v>3 hours of free power everyday (3am to 6am)</v>
      </c>
      <c r="I18" s="10">
        <f>VLOOKUP(I2,'Plan terms'!$A:$E,5,0)</f>
        <v>0</v>
      </c>
      <c r="J18" s="10" t="str">
        <f>VLOOKUP(J2,'Plan terms'!$A:$E,5,0)</f>
        <v>.</v>
      </c>
      <c r="K18" s="10" t="str">
        <f>VLOOKUP(K2,'Plan terms'!$A:$E,5,0)</f>
        <v>.</v>
      </c>
      <c r="L18" s="10" t="str">
        <f>VLOOKUP(L2,'Plan terms'!$A:$E,5,0)</f>
        <v>.</v>
      </c>
      <c r="M18" s="10" t="str">
        <f>VLOOKUP(M2,'Plan terms'!$A:$E,5,0)</f>
        <v>.</v>
      </c>
      <c r="N18" s="10" t="str">
        <f>VLOOKUP(N2,'Plan terms'!$A:$E,5,0)</f>
        <v>.</v>
      </c>
      <c r="O18" s="10">
        <f>VLOOKUP(O2,'Plan terms'!$A:$E,5,0)</f>
        <v>0</v>
      </c>
      <c r="P18" s="10" t="str">
        <f>VLOOKUP(P2,'Plan terms'!$A:$E,5,0)</f>
        <v>.</v>
      </c>
      <c r="Q18" s="10" t="str">
        <f>VLOOKUP(Q2,'Plan terms'!$A:$E,5,0)</f>
        <v>.</v>
      </c>
      <c r="R18" s="10" t="str">
        <f>VLOOKUP(R2,'Plan terms'!$A:$E,5,0)</f>
        <v>.</v>
      </c>
      <c r="S18" s="10" t="str">
        <f>VLOOKUP(S2,'Plan terms'!$A:$E,5,0)</f>
        <v>.</v>
      </c>
      <c r="T18" s="10" t="str">
        <f>VLOOKUP(T2,'Plan terms'!$A:$E,5,0)</f>
        <v xml:space="preserve"> 2% Direct Debit, 1%eBilling, 3% fixed term + $100 on 12 month sign up, free Power Shout hours</v>
      </c>
      <c r="U18" s="10" t="str">
        <f>VLOOKUP(U2,'Plan terms'!$A:$E,5,0)</f>
        <v>.</v>
      </c>
      <c r="V18" s="10" t="str">
        <f>VLOOKUP(V2,'Plan terms'!$A:$E,5,0)</f>
        <v>.</v>
      </c>
      <c r="W18" s="10" t="str">
        <f>VLOOKUP(W2,'Plan terms'!$A:$E,5,0)</f>
        <v>$250 account credit, prices fixed for 1 year, $150 Termination Fee applies</v>
      </c>
      <c r="X18" s="10" t="str">
        <f>VLOOKUP(X2,'Plan terms'!$A:$E,5,0)</f>
        <v>$200 credit upon joining, prices fixed for 24 months</v>
      </c>
      <c r="Y18" s="10" t="str">
        <f>VLOOKUP(Y2,'Plan terms'!$A:$E,5,0)</f>
        <v>$10 monthly credit, variable rates during the year, open contract</v>
      </c>
      <c r="Z18" s="10" t="str">
        <f>VLOOKUP(Z2,'Plan terms'!$A:$E,5,0)</f>
        <v>.</v>
      </c>
      <c r="AA18" s="10" t="str">
        <f>VLOOKUP(AA2,'Plan terms'!$A:$E,5,0)</f>
        <v>.</v>
      </c>
      <c r="AB18" s="10" t="str">
        <f>VLOOKUP(AB2,'Plan terms'!$A:$E,5,0)</f>
        <v>.</v>
      </c>
      <c r="AC18" s="10" t="str">
        <f>VLOOKUP(AC2,'Plan terms'!$A:$E,5,0)</f>
        <v>$150 credit for new customers upon online signup</v>
      </c>
      <c r="AD18" s="10" t="str">
        <f>VLOOKUP(AD2,'Plan terms'!$A:$E,5,0)</f>
        <v>50 litres of fuel upon joining, plus 5 litres per $100 of energy used. Averaged price per liter at $2.5 for calculations</v>
      </c>
      <c r="AE18" s="83"/>
      <c r="AF18" s="10" t="str">
        <f>VLOOKUP(AF2,'Plan terms'!$A:$E,5,0)</f>
        <v xml:space="preserve">Special discounted energy and broadband prices (4G 300 GB for $65, Fast Fibre for $80)  </v>
      </c>
      <c r="AG18" s="10" t="str">
        <f>VLOOKUP(AG2,'Plan terms'!$A:$E,5,0)</f>
        <v>$50 account credit, $15 discount on broadband, Samsung product when committing to 2 year contract</v>
      </c>
      <c r="AH18" s="10"/>
      <c r="AI18" s="10" t="str">
        <f>VLOOKUP(AI2,'Plan terms'!$A:$E,5,0)</f>
        <v>$20 off Broadband per month for 12 months, $250 sign up bonus (Only for new customers taking out Unlimited broadband and Power bundle on a 12 month plan)</v>
      </c>
      <c r="AJ18" s="10" t="str">
        <f>VLOOKUP(AJ2,'Plan terms'!$A:$E,5,0)</f>
        <v>Only available when taking out selected broadband plans with 2degrees. $20 off broadband price per month.</v>
      </c>
      <c r="AK18" s="10" t="e">
        <f>VLOOKUP(AK2,'Plan terms'!$A:$E,5,0)</f>
        <v>#N/A</v>
      </c>
      <c r="AL18" s="79"/>
    </row>
    <row r="19" spans="1:38" ht="19.5" customHeight="1" x14ac:dyDescent="0.3">
      <c r="A19" s="107"/>
      <c r="B19" s="24"/>
      <c r="C19" s="104"/>
      <c r="D19" s="4" t="s">
        <v>107</v>
      </c>
      <c r="E19" s="10">
        <f>VLOOKUP(E2,'Plan terms'!$A:$E,4,FALSE)</f>
        <v>0</v>
      </c>
      <c r="F19" s="10" t="str">
        <f>VLOOKUP(F2,'Plan terms'!$A:$E,4,FALSE)</f>
        <v>EV01</v>
      </c>
      <c r="G19" s="10" t="str">
        <f>VLOOKUP(G2,'Plan terms'!$A:$E,4,FALSE)</f>
        <v>EV04</v>
      </c>
      <c r="H19" s="10" t="str">
        <f>VLOOKUP(H2,'Plan terms'!$A:$E,4,FALSE)</f>
        <v>EV05</v>
      </c>
      <c r="I19" s="10" t="str">
        <f>VLOOKUP(I2,'Plan terms'!$A:$E,4,FALSE)</f>
        <v>.</v>
      </c>
      <c r="J19" s="10" t="str">
        <f>VLOOKUP(J2,'Plan terms'!$A:$E,4,FALSE)</f>
        <v>.</v>
      </c>
      <c r="K19" s="10" t="str">
        <f>VLOOKUP(K2,'Plan terms'!$A:$E,4,FALSE)</f>
        <v>.</v>
      </c>
      <c r="L19" s="10" t="str">
        <f>VLOOKUP(L2,'Plan terms'!$A:$E,4,FALSE)</f>
        <v>.</v>
      </c>
      <c r="M19" s="10" t="str">
        <f>VLOOKUP(M2,'Plan terms'!$A:$E,4,FALSE)</f>
        <v>.</v>
      </c>
      <c r="N19" s="10" t="str">
        <f>VLOOKUP(N2,'Plan terms'!$A:$E,4,FALSE)</f>
        <v>.</v>
      </c>
      <c r="O19" s="10">
        <f>VLOOKUP(O2,'Plan terms'!$A:$E,4,FALSE)</f>
        <v>0</v>
      </c>
      <c r="P19" s="10" t="str">
        <f>VLOOKUP(P2,'Plan terms'!$A:$E,4,FALSE)</f>
        <v>.</v>
      </c>
      <c r="Q19" s="10" t="str">
        <f>VLOOKUP(Q2,'Plan terms'!$A:$E,4,FALSE)</f>
        <v>.</v>
      </c>
      <c r="R19" s="10" t="str">
        <f>VLOOKUP(R2,'Plan terms'!$A:$E,4,FALSE)</f>
        <v>.</v>
      </c>
      <c r="S19" s="10" t="str">
        <f>VLOOKUP(S2,'Plan terms'!$A:$E,4,FALSE)</f>
        <v>.</v>
      </c>
      <c r="T19" s="10" t="str">
        <f>VLOOKUP(T2,'Plan terms'!$A:$E,4,FALSE)</f>
        <v>DISC-03</v>
      </c>
      <c r="U19" s="10" t="str">
        <f>VLOOKUP(U2,'Plan terms'!$A:$E,4,FALSE)</f>
        <v>.</v>
      </c>
      <c r="V19" s="10" t="str">
        <f>VLOOKUP(V2,'Plan terms'!$A:$E,4,FALSE)</f>
        <v>.</v>
      </c>
      <c r="W19" s="10" t="str">
        <f>VLOOKUP(W2,'Plan terms'!$A:$E,4,FALSE)</f>
        <v>DISC-04</v>
      </c>
      <c r="X19" s="10" t="str">
        <f>VLOOKUP(X2,'Plan terms'!$A:$E,4,FALSE)</f>
        <v>DISC-07</v>
      </c>
      <c r="Y19" s="10" t="str">
        <f>VLOOKUP(Y2,'Plan terms'!$A:$E,4,FALSE)</f>
        <v>DISC-10</v>
      </c>
      <c r="Z19" s="10" t="str">
        <f>VLOOKUP(Z2,'Plan terms'!$A:$E,4,FALSE)</f>
        <v>.</v>
      </c>
      <c r="AA19" s="10" t="str">
        <f>VLOOKUP(AA2,'Plan terms'!$A:$E,4,FALSE)</f>
        <v>.</v>
      </c>
      <c r="AB19" s="10" t="str">
        <f>VLOOKUP(AB2,'Plan terms'!$A:$E,4,FALSE)</f>
        <v>.</v>
      </c>
      <c r="AC19" s="10" t="str">
        <f>VLOOKUP(AC2,'Plan terms'!$A:$E,4,FALSE)</f>
        <v>DISC-08</v>
      </c>
      <c r="AD19" s="10" t="str">
        <f>VLOOKUP(AD2,'Plan terms'!$A:$E,4,FALSE)</f>
        <v>DISC-09</v>
      </c>
      <c r="AE19" s="83"/>
      <c r="AF19" s="10" t="str">
        <f>VLOOKUP(AF2,'Plan terms'!$A:$E,4,FALSE)</f>
        <v>BUND-05</v>
      </c>
      <c r="AG19" s="10" t="str">
        <f>VLOOKUP(AG2,'Plan terms'!$A:$E,4,FALSE)</f>
        <v>BUND-04</v>
      </c>
      <c r="AH19" s="10"/>
      <c r="AI19" s="10" t="str">
        <f>VLOOKUP(AI2,'Plan terms'!$A:$E,4,FALSE)</f>
        <v>BUND-02</v>
      </c>
      <c r="AJ19" s="10" t="str">
        <f>VLOOKUP(AJ2,'Plan terms'!$A:$E,4,FALSE)</f>
        <v>BUND-06</v>
      </c>
      <c r="AK19" s="10" t="e">
        <f>VLOOKUP(AK2,'Plan terms'!$A:$E,4,FALSE)</f>
        <v>#N/A</v>
      </c>
      <c r="AL19" s="79"/>
    </row>
    <row r="20" spans="1:38" x14ac:dyDescent="0.3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83"/>
      <c r="AF20" s="32"/>
      <c r="AG20" s="32"/>
      <c r="AH20" s="32"/>
      <c r="AI20" s="32"/>
      <c r="AJ20" s="32"/>
      <c r="AK20" s="32"/>
      <c r="AL20" s="79"/>
    </row>
    <row r="21" spans="1:38" x14ac:dyDescent="0.3">
      <c r="A21" s="105" t="s">
        <v>82</v>
      </c>
      <c r="B21" s="13"/>
      <c r="C21" s="13"/>
      <c r="D21" s="13" t="s">
        <v>18</v>
      </c>
      <c r="E21" s="21">
        <f>E36</f>
        <v>3.0129999999999999</v>
      </c>
      <c r="F21" s="21">
        <f>F36</f>
        <v>2.005255</v>
      </c>
      <c r="G21" s="22">
        <f t="shared" ref="G21:AD21" si="0">G8*G27</f>
        <v>2.6449999999999996</v>
      </c>
      <c r="H21" s="22">
        <f t="shared" si="0"/>
        <v>2.7829999999999999</v>
      </c>
      <c r="I21" s="22">
        <f t="shared" si="0"/>
        <v>2.7254999999999998</v>
      </c>
      <c r="J21" s="22">
        <f t="shared" si="0"/>
        <v>2.6679999999999997</v>
      </c>
      <c r="K21" s="22">
        <f t="shared" si="0"/>
        <v>2.6679999999999997</v>
      </c>
      <c r="L21" s="22">
        <f t="shared" si="0"/>
        <v>2.6679999999999997</v>
      </c>
      <c r="M21" s="22">
        <f t="shared" si="0"/>
        <v>1.1499999999999999</v>
      </c>
      <c r="N21" s="22">
        <f t="shared" si="0"/>
        <v>1.1499999999999999</v>
      </c>
      <c r="O21" s="22">
        <f t="shared" si="0"/>
        <v>0.97749999999999992</v>
      </c>
      <c r="P21" s="22">
        <f t="shared" si="0"/>
        <v>2.7829999999999999</v>
      </c>
      <c r="Q21" s="22">
        <f t="shared" si="0"/>
        <v>2.7829999999999999</v>
      </c>
      <c r="R21" s="22">
        <f t="shared" si="0"/>
        <v>1.5525</v>
      </c>
      <c r="S21" s="22">
        <f t="shared" si="0"/>
        <v>2.4615749999999998</v>
      </c>
      <c r="T21" s="22">
        <f t="shared" si="0"/>
        <v>2.80002</v>
      </c>
      <c r="U21" s="22">
        <f t="shared" si="0"/>
        <v>2.6615000000000002</v>
      </c>
      <c r="V21" s="22">
        <f t="shared" si="0"/>
        <v>2.415</v>
      </c>
      <c r="W21" s="22">
        <f t="shared" si="0"/>
        <v>2.5414999999999996</v>
      </c>
      <c r="X21" s="22">
        <f t="shared" si="0"/>
        <v>2.4687049999999999</v>
      </c>
      <c r="Y21" s="22">
        <f t="shared" si="0"/>
        <v>2.4194849999999999</v>
      </c>
      <c r="Z21" s="22">
        <f t="shared" si="0"/>
        <v>3.1194439999999997</v>
      </c>
      <c r="AA21" s="22">
        <f t="shared" si="0"/>
        <v>2.7898999999999998</v>
      </c>
      <c r="AB21" s="22">
        <f t="shared" si="0"/>
        <v>2.5073449999999995</v>
      </c>
      <c r="AC21" s="22">
        <f t="shared" si="0"/>
        <v>2.5874999999999999</v>
      </c>
      <c r="AD21" s="22">
        <f t="shared" si="0"/>
        <v>2.7829999999999999</v>
      </c>
      <c r="AE21" s="83"/>
      <c r="AF21" s="21">
        <f>AF36</f>
        <v>2.4931999999999999</v>
      </c>
      <c r="AG21" s="21">
        <f>AG8*AG27</f>
        <v>2.5644999999999998</v>
      </c>
      <c r="AH21" s="21"/>
      <c r="AI21" s="22">
        <f>AI8*AI27</f>
        <v>2.8500449999999997</v>
      </c>
      <c r="AJ21" s="21">
        <f>AJ8*AJ27</f>
        <v>2.4402999999999997</v>
      </c>
      <c r="AK21" s="21">
        <f>AK36</f>
        <v>2.2769999999999997</v>
      </c>
      <c r="AL21" s="79"/>
    </row>
    <row r="22" spans="1:38" x14ac:dyDescent="0.3">
      <c r="A22" s="105"/>
      <c r="B22" s="13"/>
      <c r="C22" s="13"/>
      <c r="D22" s="13" t="s">
        <v>19</v>
      </c>
      <c r="E22" s="21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83"/>
      <c r="AF22" s="22"/>
      <c r="AG22" s="21"/>
      <c r="AH22" s="21"/>
      <c r="AI22" s="22"/>
      <c r="AJ22" s="21"/>
      <c r="AK22" s="22"/>
      <c r="AL22" s="79"/>
    </row>
    <row r="23" spans="1:38" x14ac:dyDescent="0.3">
      <c r="A23" s="105"/>
      <c r="B23" s="13"/>
      <c r="C23" s="13"/>
      <c r="D23" s="13" t="s">
        <v>20</v>
      </c>
      <c r="E23" s="22">
        <f t="shared" ref="E23:AD23" si="1">E38</f>
        <v>3132.5183499999994</v>
      </c>
      <c r="F23" s="22">
        <f t="shared" si="1"/>
        <v>2553.8152258114997</v>
      </c>
      <c r="G23" s="22">
        <f t="shared" si="1"/>
        <v>2850.2104850000001</v>
      </c>
      <c r="H23" s="22">
        <f t="shared" si="1"/>
        <v>2817.7557944999999</v>
      </c>
      <c r="I23" s="22">
        <f t="shared" si="1"/>
        <v>2413.3784999999998</v>
      </c>
      <c r="J23" s="22">
        <f>J38</f>
        <v>3414.2636350000002</v>
      </c>
      <c r="K23" s="22">
        <f>K38</f>
        <v>3403.8648750000002</v>
      </c>
      <c r="L23" s="22">
        <f t="shared" si="1"/>
        <v>3365.6166800000001</v>
      </c>
      <c r="M23" s="22">
        <f t="shared" si="1"/>
        <v>3701.3980499999998</v>
      </c>
      <c r="N23" s="22">
        <f t="shared" si="1"/>
        <v>3361.6574599999999</v>
      </c>
      <c r="O23" s="22">
        <f t="shared" si="1"/>
        <v>2719.7419500000001</v>
      </c>
      <c r="P23" s="22">
        <f t="shared" si="1"/>
        <v>2813.0609999999997</v>
      </c>
      <c r="Q23" s="22">
        <f t="shared" si="1"/>
        <v>2808.3528999999999</v>
      </c>
      <c r="R23" s="22">
        <f t="shared" si="1"/>
        <v>2685.3074999999994</v>
      </c>
      <c r="S23" s="22">
        <f t="shared" si="1"/>
        <v>2850.2893749999998</v>
      </c>
      <c r="T23" s="22">
        <f t="shared" si="1"/>
        <v>3272.6837999999998</v>
      </c>
      <c r="U23" s="22">
        <f t="shared" si="1"/>
        <v>2830.6575000000003</v>
      </c>
      <c r="V23" s="22">
        <f t="shared" si="1"/>
        <v>2568.0250000000001</v>
      </c>
      <c r="W23" s="22">
        <f t="shared" si="1"/>
        <v>2809.864</v>
      </c>
      <c r="X23" s="22">
        <f t="shared" si="1"/>
        <v>3070.8973249999999</v>
      </c>
      <c r="Y23" s="22">
        <f t="shared" si="1"/>
        <v>3068.2845249999996</v>
      </c>
      <c r="Z23" s="22">
        <f t="shared" si="1"/>
        <v>3381.0855599999995</v>
      </c>
      <c r="AA23" s="22">
        <f t="shared" si="1"/>
        <v>2964.3963999999996</v>
      </c>
      <c r="AB23" s="22">
        <f t="shared" si="1"/>
        <v>2861.2638249999995</v>
      </c>
      <c r="AC23" s="22">
        <f t="shared" si="1"/>
        <v>2983.4274999999998</v>
      </c>
      <c r="AD23" s="22">
        <f t="shared" si="1"/>
        <v>3225.5315000000001</v>
      </c>
      <c r="AE23" s="83"/>
      <c r="AF23" s="22">
        <f t="shared" ref="AF23:AJ23" si="2">AF38</f>
        <v>2922.2189999999996</v>
      </c>
      <c r="AG23" s="22">
        <f t="shared" si="2"/>
        <v>2813.1414999999997</v>
      </c>
      <c r="AH23" s="22"/>
      <c r="AI23" s="22">
        <f>AI38</f>
        <v>3446.5149249999995</v>
      </c>
      <c r="AJ23" s="22">
        <f t="shared" si="2"/>
        <v>3366.5559999999996</v>
      </c>
      <c r="AK23" s="22">
        <f>AK38</f>
        <v>2517.8329999999996</v>
      </c>
      <c r="AL23" s="79"/>
    </row>
    <row r="24" spans="1:38" x14ac:dyDescent="0.3">
      <c r="A24" s="105"/>
      <c r="B24" s="13"/>
      <c r="C24" s="13"/>
      <c r="D24" s="14" t="s">
        <v>21</v>
      </c>
      <c r="E24" s="22">
        <f>E40</f>
        <v>3132.5183499999994</v>
      </c>
      <c r="F24" s="22">
        <f>F40</f>
        <v>2353.8152258114997</v>
      </c>
      <c r="G24" s="22">
        <f t="shared" ref="G24:AD24" si="3">G23-G39</f>
        <v>2679.1978558999999</v>
      </c>
      <c r="H24" s="22">
        <f t="shared" si="3"/>
        <v>2817.7557944999999</v>
      </c>
      <c r="I24" s="22">
        <f t="shared" si="3"/>
        <v>2413.3784999999998</v>
      </c>
      <c r="J24" s="22">
        <f t="shared" si="3"/>
        <v>3414.2636350000002</v>
      </c>
      <c r="K24" s="22">
        <f t="shared" si="3"/>
        <v>3403.8648750000002</v>
      </c>
      <c r="L24" s="22">
        <f t="shared" si="3"/>
        <v>3365.6166800000001</v>
      </c>
      <c r="M24" s="22">
        <f t="shared" si="3"/>
        <v>3701.3980499999998</v>
      </c>
      <c r="N24" s="22">
        <f t="shared" si="3"/>
        <v>3361.6574599999999</v>
      </c>
      <c r="O24" s="22">
        <f t="shared" si="3"/>
        <v>2719.7419500000001</v>
      </c>
      <c r="P24" s="22">
        <f t="shared" si="3"/>
        <v>2813.0609999999997</v>
      </c>
      <c r="Q24" s="22">
        <f t="shared" si="3"/>
        <v>2808.3528999999999</v>
      </c>
      <c r="R24" s="22">
        <f t="shared" si="3"/>
        <v>2685.3074999999994</v>
      </c>
      <c r="S24" s="22">
        <f t="shared" si="3"/>
        <v>2850.2893749999998</v>
      </c>
      <c r="T24" s="22">
        <f t="shared" si="3"/>
        <v>2976.322772</v>
      </c>
      <c r="U24" s="22">
        <f t="shared" si="3"/>
        <v>2830.6575000000003</v>
      </c>
      <c r="V24" s="22">
        <f t="shared" si="3"/>
        <v>2568.0250000000001</v>
      </c>
      <c r="W24" s="22">
        <f t="shared" si="3"/>
        <v>2559.864</v>
      </c>
      <c r="X24" s="22">
        <f t="shared" si="3"/>
        <v>2870.8973249999999</v>
      </c>
      <c r="Y24" s="22">
        <f t="shared" si="3"/>
        <v>2948.2845249999996</v>
      </c>
      <c r="Z24" s="22">
        <f t="shared" si="3"/>
        <v>3381.0855599999995</v>
      </c>
      <c r="AA24" s="22">
        <f t="shared" si="3"/>
        <v>2964.3963999999996</v>
      </c>
      <c r="AB24" s="22">
        <f t="shared" si="3"/>
        <v>2861.2638249999995</v>
      </c>
      <c r="AC24" s="22">
        <f t="shared" si="3"/>
        <v>2833.4274999999998</v>
      </c>
      <c r="AD24" s="22">
        <f t="shared" si="3"/>
        <v>3225.5315000000001</v>
      </c>
      <c r="AE24" s="83"/>
      <c r="AF24" s="22">
        <f>AF40</f>
        <v>2922.2189999999996</v>
      </c>
      <c r="AG24" s="22">
        <f>AG23-AG39</f>
        <v>2813.1414999999997</v>
      </c>
      <c r="AH24" s="22"/>
      <c r="AI24" s="22">
        <f>AI23-AI39</f>
        <v>3206.5149249999995</v>
      </c>
      <c r="AJ24" s="22">
        <f>AJ23-AJ39</f>
        <v>3366.5559999999996</v>
      </c>
      <c r="AK24" s="22">
        <f>AK40</f>
        <v>2517.8329999999996</v>
      </c>
      <c r="AL24" s="79"/>
    </row>
    <row r="25" spans="1:38" x14ac:dyDescent="0.3">
      <c r="A25" s="32"/>
      <c r="B25" s="32"/>
      <c r="C25" s="32"/>
      <c r="D25" s="32"/>
      <c r="E25" s="33"/>
      <c r="F25" s="33"/>
      <c r="G25" s="32"/>
      <c r="H25" s="32"/>
      <c r="I25" s="32"/>
      <c r="J25" s="32"/>
      <c r="K25" s="32"/>
      <c r="L25" s="32"/>
      <c r="M25" s="32"/>
      <c r="N25" s="32"/>
      <c r="O25" s="32"/>
      <c r="P25" s="94">
        <f>P23/1.15</f>
        <v>2446.14</v>
      </c>
      <c r="Q25" s="94">
        <f>Q23/1.15</f>
        <v>2442.0460000000003</v>
      </c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83"/>
      <c r="AF25" s="33"/>
      <c r="AG25" s="32"/>
      <c r="AH25" s="32"/>
      <c r="AI25" s="32"/>
      <c r="AJ25" s="32"/>
      <c r="AK25" s="33"/>
      <c r="AL25" s="79"/>
    </row>
    <row r="26" spans="1:38" x14ac:dyDescent="0.3">
      <c r="A26" s="112" t="s">
        <v>87</v>
      </c>
      <c r="B26" s="34">
        <v>8900</v>
      </c>
      <c r="C26" s="113" t="s">
        <v>32</v>
      </c>
      <c r="D26" s="13" t="s">
        <v>22</v>
      </c>
      <c r="E26" s="13">
        <f>$B$26</f>
        <v>8900</v>
      </c>
      <c r="F26" s="13">
        <f>$B$26</f>
        <v>8900</v>
      </c>
      <c r="G26" s="13">
        <f t="shared" ref="G26:AI26" si="4">$B$26</f>
        <v>8900</v>
      </c>
      <c r="H26" s="13">
        <f t="shared" si="4"/>
        <v>8900</v>
      </c>
      <c r="I26" s="13">
        <f t="shared" si="4"/>
        <v>8900</v>
      </c>
      <c r="J26" s="13">
        <f t="shared" si="4"/>
        <v>8900</v>
      </c>
      <c r="K26" s="13">
        <f t="shared" si="4"/>
        <v>8900</v>
      </c>
      <c r="L26" s="13">
        <f t="shared" si="4"/>
        <v>8900</v>
      </c>
      <c r="M26" s="13">
        <f t="shared" si="4"/>
        <v>8900</v>
      </c>
      <c r="N26" s="13">
        <f t="shared" si="4"/>
        <v>8900</v>
      </c>
      <c r="O26" s="13">
        <f t="shared" si="4"/>
        <v>8900</v>
      </c>
      <c r="P26" s="13">
        <f t="shared" si="4"/>
        <v>8900</v>
      </c>
      <c r="Q26" s="13">
        <f t="shared" si="4"/>
        <v>8900</v>
      </c>
      <c r="R26" s="13">
        <f t="shared" si="4"/>
        <v>8900</v>
      </c>
      <c r="S26" s="13">
        <f t="shared" si="4"/>
        <v>8900</v>
      </c>
      <c r="T26" s="13">
        <f t="shared" si="4"/>
        <v>8900</v>
      </c>
      <c r="U26" s="13">
        <f t="shared" si="4"/>
        <v>8900</v>
      </c>
      <c r="V26" s="13">
        <f t="shared" si="4"/>
        <v>8900</v>
      </c>
      <c r="W26" s="13">
        <f t="shared" si="4"/>
        <v>8900</v>
      </c>
      <c r="X26" s="13">
        <f t="shared" si="4"/>
        <v>8900</v>
      </c>
      <c r="Y26" s="13">
        <f t="shared" si="4"/>
        <v>8900</v>
      </c>
      <c r="Z26" s="13">
        <f t="shared" si="4"/>
        <v>8900</v>
      </c>
      <c r="AA26" s="13">
        <f t="shared" si="4"/>
        <v>8900</v>
      </c>
      <c r="AB26" s="13">
        <f t="shared" si="4"/>
        <v>8900</v>
      </c>
      <c r="AC26" s="13">
        <f t="shared" si="4"/>
        <v>8900</v>
      </c>
      <c r="AD26" s="13">
        <f t="shared" si="4"/>
        <v>8900</v>
      </c>
      <c r="AE26" s="83"/>
      <c r="AF26" s="13">
        <f>$B$26</f>
        <v>8900</v>
      </c>
      <c r="AG26" s="13">
        <f t="shared" ref="AG26:AK26" si="5">$B$26</f>
        <v>8900</v>
      </c>
      <c r="AH26" s="13"/>
      <c r="AI26" s="13">
        <f t="shared" si="4"/>
        <v>8900</v>
      </c>
      <c r="AJ26" s="13">
        <f t="shared" si="5"/>
        <v>8900</v>
      </c>
      <c r="AK26" s="13">
        <f t="shared" si="5"/>
        <v>8900</v>
      </c>
      <c r="AL26" s="79"/>
    </row>
    <row r="27" spans="1:38" x14ac:dyDescent="0.3">
      <c r="A27" s="112"/>
      <c r="B27" s="34">
        <v>1.1499999999999999</v>
      </c>
      <c r="C27" s="113"/>
      <c r="D27" s="14" t="s">
        <v>33</v>
      </c>
      <c r="E27" s="15">
        <f>$B$27</f>
        <v>1.1499999999999999</v>
      </c>
      <c r="F27" s="15">
        <f>$B$27</f>
        <v>1.1499999999999999</v>
      </c>
      <c r="G27" s="15">
        <f t="shared" ref="G27:AI27" si="6">$B$27</f>
        <v>1.1499999999999999</v>
      </c>
      <c r="H27" s="15">
        <f t="shared" si="6"/>
        <v>1.1499999999999999</v>
      </c>
      <c r="I27" s="15">
        <f t="shared" si="6"/>
        <v>1.1499999999999999</v>
      </c>
      <c r="J27" s="15">
        <f t="shared" si="6"/>
        <v>1.1499999999999999</v>
      </c>
      <c r="K27" s="15">
        <f t="shared" si="6"/>
        <v>1.1499999999999999</v>
      </c>
      <c r="L27" s="15">
        <f t="shared" si="6"/>
        <v>1.1499999999999999</v>
      </c>
      <c r="M27" s="15">
        <f t="shared" si="6"/>
        <v>1.1499999999999999</v>
      </c>
      <c r="N27" s="15">
        <f t="shared" si="6"/>
        <v>1.1499999999999999</v>
      </c>
      <c r="O27" s="15">
        <f t="shared" si="6"/>
        <v>1.1499999999999999</v>
      </c>
      <c r="P27" s="15">
        <f t="shared" si="6"/>
        <v>1.1499999999999999</v>
      </c>
      <c r="Q27" s="15">
        <f t="shared" si="6"/>
        <v>1.1499999999999999</v>
      </c>
      <c r="R27" s="15">
        <f t="shared" si="6"/>
        <v>1.1499999999999999</v>
      </c>
      <c r="S27" s="15">
        <f t="shared" si="6"/>
        <v>1.1499999999999999</v>
      </c>
      <c r="T27" s="15">
        <f t="shared" si="6"/>
        <v>1.1499999999999999</v>
      </c>
      <c r="U27" s="15">
        <f t="shared" si="6"/>
        <v>1.1499999999999999</v>
      </c>
      <c r="V27" s="15">
        <f t="shared" si="6"/>
        <v>1.1499999999999999</v>
      </c>
      <c r="W27" s="15">
        <f t="shared" si="6"/>
        <v>1.1499999999999999</v>
      </c>
      <c r="X27" s="15">
        <f t="shared" si="6"/>
        <v>1.1499999999999999</v>
      </c>
      <c r="Y27" s="15">
        <f t="shared" si="6"/>
        <v>1.1499999999999999</v>
      </c>
      <c r="Z27" s="15">
        <f t="shared" si="6"/>
        <v>1.1499999999999999</v>
      </c>
      <c r="AA27" s="15">
        <f t="shared" si="6"/>
        <v>1.1499999999999999</v>
      </c>
      <c r="AB27" s="15">
        <f t="shared" si="6"/>
        <v>1.1499999999999999</v>
      </c>
      <c r="AC27" s="15">
        <f t="shared" si="6"/>
        <v>1.1499999999999999</v>
      </c>
      <c r="AD27" s="15">
        <f t="shared" si="6"/>
        <v>1.1499999999999999</v>
      </c>
      <c r="AE27" s="83"/>
      <c r="AF27" s="15">
        <f t="shared" ref="AF27:AK27" si="7">$B$27</f>
        <v>1.1499999999999999</v>
      </c>
      <c r="AG27" s="15">
        <f t="shared" si="7"/>
        <v>1.1499999999999999</v>
      </c>
      <c r="AH27" s="15"/>
      <c r="AI27" s="15">
        <f t="shared" si="6"/>
        <v>1.1499999999999999</v>
      </c>
      <c r="AJ27" s="15">
        <f t="shared" si="7"/>
        <v>1.1499999999999999</v>
      </c>
      <c r="AK27" s="15">
        <f t="shared" si="7"/>
        <v>1.1499999999999999</v>
      </c>
      <c r="AL27" s="79"/>
    </row>
    <row r="28" spans="1:38" x14ac:dyDescent="0.3">
      <c r="A28" s="112"/>
      <c r="B28" s="10"/>
      <c r="C28" s="114" t="s">
        <v>83</v>
      </c>
      <c r="D28" s="7" t="s">
        <v>23</v>
      </c>
      <c r="E28" s="7" t="str">
        <f>E4</f>
        <v>Peak &amp; Off Peak</v>
      </c>
      <c r="F28" s="7" t="str">
        <f>F4</f>
        <v>Peak &amp; Off Peak</v>
      </c>
      <c r="G28" s="7" t="str">
        <f t="shared" ref="G28:AD28" si="8">G4</f>
        <v>Peak &amp; Off Peak</v>
      </c>
      <c r="H28" s="7" t="str">
        <f t="shared" si="8"/>
        <v>Peak &amp; Off Peak</v>
      </c>
      <c r="I28" s="7" t="str">
        <f t="shared" si="8"/>
        <v>Inclusive</v>
      </c>
      <c r="J28" s="7" t="str">
        <f t="shared" si="8"/>
        <v>Peak &amp; Off Peak</v>
      </c>
      <c r="K28" s="7" t="str">
        <f t="shared" si="8"/>
        <v>Peak &amp; Off Peak</v>
      </c>
      <c r="L28" s="7" t="str">
        <f t="shared" si="8"/>
        <v>Peak &amp; Off Peak</v>
      </c>
      <c r="M28" s="7" t="str">
        <f t="shared" si="8"/>
        <v>Inclusive</v>
      </c>
      <c r="N28" s="7" t="str">
        <f t="shared" si="8"/>
        <v>Peak Off Peak &amp; Shoulder</v>
      </c>
      <c r="O28" s="7" t="str">
        <f t="shared" si="8"/>
        <v>Peak Off Peak &amp; Shoulder</v>
      </c>
      <c r="P28" s="7" t="str">
        <f t="shared" si="8"/>
        <v>Inclusive</v>
      </c>
      <c r="Q28" s="7" t="str">
        <f t="shared" si="8"/>
        <v>Peak &amp; Off Peak</v>
      </c>
      <c r="R28" s="7" t="str">
        <f t="shared" si="8"/>
        <v>Inclusive</v>
      </c>
      <c r="S28" s="7" t="str">
        <f t="shared" si="8"/>
        <v>Inclusive</v>
      </c>
      <c r="T28" s="7" t="str">
        <f t="shared" si="8"/>
        <v>Inclusive</v>
      </c>
      <c r="U28" s="7" t="str">
        <f t="shared" si="8"/>
        <v>Inclusive</v>
      </c>
      <c r="V28" s="7" t="str">
        <f t="shared" si="8"/>
        <v>Inclusive</v>
      </c>
      <c r="W28" s="7" t="str">
        <f t="shared" si="8"/>
        <v>Inclusive</v>
      </c>
      <c r="X28" s="7" t="str">
        <f t="shared" si="8"/>
        <v>Inclusive</v>
      </c>
      <c r="Y28" s="7" t="str">
        <f t="shared" si="8"/>
        <v>Inclusive</v>
      </c>
      <c r="Z28" s="7" t="str">
        <f t="shared" si="8"/>
        <v>Inclusive</v>
      </c>
      <c r="AA28" s="7" t="str">
        <f t="shared" si="8"/>
        <v>Peak Off Peak &amp; Shoulder</v>
      </c>
      <c r="AB28" s="7" t="str">
        <f t="shared" si="8"/>
        <v>Peak Off Peak &amp; Shoulder</v>
      </c>
      <c r="AC28" s="7" t="str">
        <f t="shared" si="8"/>
        <v>Inclusive</v>
      </c>
      <c r="AD28" s="7" t="str">
        <f t="shared" si="8"/>
        <v>Inclusive</v>
      </c>
      <c r="AE28" s="83"/>
      <c r="AF28" s="7" t="str">
        <f>AF4</f>
        <v>Inclusive</v>
      </c>
      <c r="AG28" s="7" t="str">
        <f t="shared" ref="AG28:AJ28" si="9">AG4</f>
        <v>Inclusive</v>
      </c>
      <c r="AH28" s="7"/>
      <c r="AI28" s="7" t="str">
        <f>AI4</f>
        <v>Inclusive</v>
      </c>
      <c r="AJ28" s="7" t="str">
        <f t="shared" si="9"/>
        <v>Inclusive</v>
      </c>
      <c r="AK28" s="7" t="str">
        <f>AK4</f>
        <v>Inclusive</v>
      </c>
      <c r="AL28" s="79"/>
    </row>
    <row r="29" spans="1:38" x14ac:dyDescent="0.3">
      <c r="A29" s="112"/>
      <c r="B29" s="10"/>
      <c r="C29" s="114"/>
      <c r="D29" s="7" t="s">
        <v>9</v>
      </c>
      <c r="E29" s="8">
        <f>E10</f>
        <v>0</v>
      </c>
      <c r="F29" s="8">
        <f>F10</f>
        <v>0</v>
      </c>
      <c r="G29" s="8">
        <f t="shared" ref="G29:AD29" si="10">G10</f>
        <v>0</v>
      </c>
      <c r="H29" s="8">
        <f t="shared" si="10"/>
        <v>0</v>
      </c>
      <c r="I29" s="8">
        <f t="shared" si="10"/>
        <v>0.13700000000000001</v>
      </c>
      <c r="J29" s="8">
        <f t="shared" si="10"/>
        <v>0</v>
      </c>
      <c r="K29" s="8">
        <f t="shared" si="10"/>
        <v>0</v>
      </c>
      <c r="L29" s="8">
        <f t="shared" si="10"/>
        <v>0</v>
      </c>
      <c r="M29" s="8">
        <f t="shared" si="10"/>
        <v>0</v>
      </c>
      <c r="N29" s="8">
        <f t="shared" si="10"/>
        <v>0</v>
      </c>
      <c r="O29" s="8">
        <f t="shared" si="10"/>
        <v>0</v>
      </c>
      <c r="P29" s="8">
        <f t="shared" si="10"/>
        <v>0.17560000000000001</v>
      </c>
      <c r="Q29" s="8">
        <f t="shared" si="10"/>
        <v>0</v>
      </c>
      <c r="R29" s="8">
        <f t="shared" si="10"/>
        <v>0.20699999999999999</v>
      </c>
      <c r="S29" s="8">
        <f t="shared" si="10"/>
        <v>0.19070000000000001</v>
      </c>
      <c r="T29" s="8">
        <f t="shared" si="10"/>
        <v>0.21990000000000001</v>
      </c>
      <c r="U29" s="8">
        <f t="shared" si="10"/>
        <v>0.1816521739130435</v>
      </c>
      <c r="V29" s="8">
        <f t="shared" si="10"/>
        <v>0.1647826086956522</v>
      </c>
      <c r="W29" s="8">
        <f t="shared" si="10"/>
        <v>0.18390000000000001</v>
      </c>
      <c r="X29" s="8">
        <f t="shared" si="10"/>
        <v>0.21199999999999999</v>
      </c>
      <c r="Y29" s="8">
        <f t="shared" si="10"/>
        <v>0.2135</v>
      </c>
      <c r="Z29" s="8">
        <f t="shared" si="10"/>
        <v>0.2172</v>
      </c>
      <c r="AA29" s="8">
        <f t="shared" si="10"/>
        <v>0</v>
      </c>
      <c r="AB29" s="8">
        <f t="shared" si="10"/>
        <v>0</v>
      </c>
      <c r="AC29" s="8">
        <f t="shared" si="10"/>
        <v>0.19921739130434785</v>
      </c>
      <c r="AD29" s="8">
        <f t="shared" si="10"/>
        <v>0.21590000000000001</v>
      </c>
      <c r="AE29" s="83"/>
      <c r="AF29" s="8">
        <f>AF10</f>
        <v>0.19500000000000001</v>
      </c>
      <c r="AG29" s="8">
        <f t="shared" ref="AG29:AJ29" si="11">AG10</f>
        <v>0.18340000000000001</v>
      </c>
      <c r="AH29" s="8"/>
      <c r="AI29" s="8">
        <f>AI10</f>
        <v>0.2351</v>
      </c>
      <c r="AJ29" s="8">
        <f t="shared" si="11"/>
        <v>0.2419</v>
      </c>
      <c r="AK29" s="8">
        <f>AK10</f>
        <v>0.1648</v>
      </c>
      <c r="AL29" s="79"/>
    </row>
    <row r="30" spans="1:38" ht="15.6" x14ac:dyDescent="0.3">
      <c r="A30" s="112"/>
      <c r="B30" s="10"/>
      <c r="C30" s="114"/>
      <c r="D30" s="9" t="s">
        <v>24</v>
      </c>
      <c r="E30" s="89">
        <f>E11*factors!B2+E12*factors!B3</f>
        <v>0.19700999999999999</v>
      </c>
      <c r="F30" s="89">
        <f>F11*factors!$C$2+F12*factors!$C$3</f>
        <v>0.1780065609</v>
      </c>
      <c r="G30" s="89">
        <f>G11*factors!$C$2+HAM!G12*factors!$C$3</f>
        <v>0.18415100000000004</v>
      </c>
      <c r="H30" s="89">
        <f>H11*factors!$C$2+HAM!H12*factors!$C$3</f>
        <v>0</v>
      </c>
      <c r="I30" s="8">
        <f>$B$11*I11+$B$12*I12</f>
        <v>0</v>
      </c>
      <c r="J30" s="8">
        <f>$B$11*J11+$B$12*J12</f>
        <v>0</v>
      </c>
      <c r="K30" s="8">
        <f>$B$11*K11+$B$12*K12</f>
        <v>0</v>
      </c>
      <c r="L30" s="8">
        <f t="shared" ref="L30:AD30" si="12">$B$11*L11+$B$12*L12</f>
        <v>0</v>
      </c>
      <c r="M30" s="8">
        <f t="shared" si="12"/>
        <v>0.32062999999999997</v>
      </c>
      <c r="N30" s="8">
        <f t="shared" si="12"/>
        <v>0</v>
      </c>
      <c r="O30" s="8">
        <f t="shared" si="12"/>
        <v>0.23087000000000002</v>
      </c>
      <c r="P30" s="8">
        <f t="shared" si="12"/>
        <v>0</v>
      </c>
      <c r="Q30" s="8">
        <f t="shared" si="12"/>
        <v>0.17513999999999999</v>
      </c>
      <c r="R30" s="8">
        <f t="shared" si="12"/>
        <v>0</v>
      </c>
      <c r="S30" s="8">
        <f t="shared" si="12"/>
        <v>0</v>
      </c>
      <c r="T30" s="8">
        <f t="shared" si="12"/>
        <v>0</v>
      </c>
      <c r="U30" s="8">
        <f t="shared" si="12"/>
        <v>0</v>
      </c>
      <c r="V30" s="8">
        <f t="shared" si="12"/>
        <v>0</v>
      </c>
      <c r="W30" s="8">
        <f t="shared" si="12"/>
        <v>0</v>
      </c>
      <c r="X30" s="8">
        <f t="shared" si="12"/>
        <v>0</v>
      </c>
      <c r="Y30" s="8">
        <f t="shared" si="12"/>
        <v>0</v>
      </c>
      <c r="Z30" s="8">
        <f t="shared" si="12"/>
        <v>0</v>
      </c>
      <c r="AA30" s="8">
        <f t="shared" si="12"/>
        <v>0</v>
      </c>
      <c r="AB30" s="8">
        <f t="shared" si="12"/>
        <v>0</v>
      </c>
      <c r="AC30" s="8">
        <f t="shared" si="12"/>
        <v>0</v>
      </c>
      <c r="AD30" s="8">
        <f t="shared" si="12"/>
        <v>0</v>
      </c>
      <c r="AE30" s="83"/>
      <c r="AF30" s="8">
        <f>$B$11*AF11+$B$12*AF12</f>
        <v>0</v>
      </c>
      <c r="AG30" s="8">
        <f t="shared" ref="AG30:AJ30" si="13">$B$11*AG11+$B$12*AG12</f>
        <v>0</v>
      </c>
      <c r="AH30" s="8"/>
      <c r="AI30" s="8">
        <f>$B$11*AI11+$B$12*AI12</f>
        <v>0</v>
      </c>
      <c r="AJ30" s="8">
        <f t="shared" si="13"/>
        <v>0</v>
      </c>
      <c r="AK30" s="8">
        <f>$B$11*AK11+$B$12*AK12</f>
        <v>0</v>
      </c>
      <c r="AL30" s="79"/>
    </row>
    <row r="31" spans="1:38" ht="15.6" x14ac:dyDescent="0.3">
      <c r="A31" s="112"/>
      <c r="B31" s="10"/>
      <c r="C31" s="114"/>
      <c r="D31" s="9" t="s">
        <v>25</v>
      </c>
      <c r="E31" s="8">
        <f>E13*$B$13+E14*$B$14+E15*$B$15</f>
        <v>0</v>
      </c>
      <c r="F31" s="8">
        <f>F13*$B$13+F14*$B$14+F15*$B$15</f>
        <v>0</v>
      </c>
      <c r="G31" s="8">
        <f t="shared" ref="G31" si="14">G13*$B$13+G14*$B$14+G15*$B$15</f>
        <v>0</v>
      </c>
      <c r="H31" s="8">
        <f>H13*$B$13+H14*$B$14+H15*$B$15</f>
        <v>0.17605870000000001</v>
      </c>
      <c r="I31" s="8">
        <f t="shared" ref="I31:AD31" si="15">I13*$B$13+I14*$B$14+I15*$B$15</f>
        <v>0</v>
      </c>
      <c r="J31" s="8">
        <f t="shared" si="15"/>
        <v>0.23844100000000001</v>
      </c>
      <c r="K31" s="8">
        <f t="shared" si="15"/>
        <v>0.237425</v>
      </c>
      <c r="L31" s="8">
        <f t="shared" si="15"/>
        <v>0.23368800000000001</v>
      </c>
      <c r="M31" s="8">
        <f t="shared" si="15"/>
        <v>0</v>
      </c>
      <c r="N31" s="8">
        <f t="shared" si="15"/>
        <v>0.28743600000000002</v>
      </c>
      <c r="O31" s="8">
        <f t="shared" si="15"/>
        <v>0</v>
      </c>
      <c r="P31" s="8">
        <f t="shared" si="15"/>
        <v>0</v>
      </c>
      <c r="Q31" s="8">
        <f t="shared" si="15"/>
        <v>0</v>
      </c>
      <c r="R31" s="8">
        <f t="shared" si="15"/>
        <v>0</v>
      </c>
      <c r="S31" s="8">
        <f t="shared" si="15"/>
        <v>0</v>
      </c>
      <c r="T31" s="8">
        <f t="shared" si="15"/>
        <v>0</v>
      </c>
      <c r="U31" s="8">
        <f t="shared" si="15"/>
        <v>0</v>
      </c>
      <c r="V31" s="8">
        <f t="shared" si="15"/>
        <v>0</v>
      </c>
      <c r="W31" s="8">
        <f t="shared" si="15"/>
        <v>0</v>
      </c>
      <c r="X31" s="8">
        <f t="shared" si="15"/>
        <v>0</v>
      </c>
      <c r="Y31" s="8">
        <f t="shared" si="15"/>
        <v>0</v>
      </c>
      <c r="Z31" s="8">
        <f t="shared" si="15"/>
        <v>0</v>
      </c>
      <c r="AA31" s="8">
        <f t="shared" si="15"/>
        <v>0.19014</v>
      </c>
      <c r="AB31" s="8">
        <f>AB13*$B$13+AB14*$B$14+AB15*$B$15</f>
        <v>0.19014</v>
      </c>
      <c r="AC31" s="8">
        <f t="shared" si="15"/>
        <v>0</v>
      </c>
      <c r="AD31" s="8">
        <f t="shared" si="15"/>
        <v>0</v>
      </c>
      <c r="AE31" s="83"/>
      <c r="AF31" s="8">
        <f>AF13*$B$13+AF14*$B$14+AF15*$B$15</f>
        <v>0</v>
      </c>
      <c r="AG31" s="8">
        <f t="shared" ref="AG31:AJ31" si="16">AG13*$B$13+AG14*$B$14+AG15*$B$15</f>
        <v>0</v>
      </c>
      <c r="AH31" s="8"/>
      <c r="AI31" s="8">
        <f>AI13*$B$13+AI14*$B$14+AI15*$B$15</f>
        <v>0</v>
      </c>
      <c r="AJ31" s="8">
        <f t="shared" si="16"/>
        <v>0</v>
      </c>
      <c r="AK31" s="8">
        <f>AK13*$B$13+AK14*$B$14+AK15*$B$15</f>
        <v>0</v>
      </c>
      <c r="AL31" s="79"/>
    </row>
    <row r="32" spans="1:38" ht="15.6" x14ac:dyDescent="0.3">
      <c r="A32" s="112"/>
      <c r="B32" s="10"/>
      <c r="C32" s="114"/>
      <c r="D32" s="9" t="s">
        <v>85</v>
      </c>
      <c r="E32" s="8">
        <f>E9</f>
        <v>1.6000000000000001E-3</v>
      </c>
      <c r="F32" s="8">
        <f>F9</f>
        <v>0</v>
      </c>
      <c r="G32" s="8">
        <f t="shared" ref="G32:AD32" si="17">G9</f>
        <v>0</v>
      </c>
      <c r="H32" s="8">
        <f t="shared" si="17"/>
        <v>0</v>
      </c>
      <c r="I32" s="8">
        <f t="shared" si="17"/>
        <v>1.6000000000000001E-3</v>
      </c>
      <c r="J32" s="8">
        <f t="shared" si="17"/>
        <v>0</v>
      </c>
      <c r="K32" s="8">
        <f t="shared" si="17"/>
        <v>0</v>
      </c>
      <c r="L32" s="8">
        <f t="shared" si="17"/>
        <v>0</v>
      </c>
      <c r="M32" s="8">
        <f t="shared" si="17"/>
        <v>0</v>
      </c>
      <c r="N32" s="8">
        <f t="shared" si="17"/>
        <v>0</v>
      </c>
      <c r="O32" s="8">
        <f t="shared" si="17"/>
        <v>0</v>
      </c>
      <c r="P32" s="8">
        <f t="shared" si="17"/>
        <v>0</v>
      </c>
      <c r="Q32" s="8">
        <f t="shared" si="17"/>
        <v>0</v>
      </c>
      <c r="R32" s="8">
        <f t="shared" si="17"/>
        <v>0</v>
      </c>
      <c r="S32" s="8">
        <f t="shared" si="17"/>
        <v>0</v>
      </c>
      <c r="T32" s="8">
        <f t="shared" si="17"/>
        <v>0</v>
      </c>
      <c r="U32" s="8">
        <f t="shared" si="17"/>
        <v>0</v>
      </c>
      <c r="V32" s="8">
        <f t="shared" si="17"/>
        <v>0</v>
      </c>
      <c r="W32" s="8">
        <f t="shared" si="17"/>
        <v>0</v>
      </c>
      <c r="X32" s="8">
        <f t="shared" si="17"/>
        <v>0</v>
      </c>
      <c r="Y32" s="8">
        <f t="shared" si="17"/>
        <v>0</v>
      </c>
      <c r="Z32" s="8">
        <f t="shared" si="17"/>
        <v>1.9E-3</v>
      </c>
      <c r="AA32" s="8">
        <f t="shared" si="17"/>
        <v>0</v>
      </c>
      <c r="AB32" s="8">
        <f t="shared" si="17"/>
        <v>0</v>
      </c>
      <c r="AC32" s="8">
        <f t="shared" si="17"/>
        <v>0</v>
      </c>
      <c r="AD32" s="8">
        <f t="shared" si="17"/>
        <v>0</v>
      </c>
      <c r="AE32" s="83"/>
      <c r="AF32" s="8">
        <f t="shared" ref="AF32:AJ32" si="18">AF9</f>
        <v>1.6000000000000001E-3</v>
      </c>
      <c r="AG32" s="8">
        <f t="shared" si="18"/>
        <v>0</v>
      </c>
      <c r="AH32" s="8"/>
      <c r="AI32" s="8">
        <f>AI9</f>
        <v>0</v>
      </c>
      <c r="AJ32" s="8">
        <f t="shared" si="18"/>
        <v>0</v>
      </c>
      <c r="AK32" s="8">
        <f>AK9</f>
        <v>0</v>
      </c>
      <c r="AL32" s="79"/>
    </row>
    <row r="33" spans="1:38" x14ac:dyDescent="0.3">
      <c r="A33" s="112"/>
      <c r="B33" s="10"/>
      <c r="C33" s="114"/>
      <c r="D33" s="18" t="s">
        <v>80</v>
      </c>
      <c r="E33" s="19">
        <f>E9+E10+E30+E31</f>
        <v>0.19860999999999998</v>
      </c>
      <c r="F33" s="19">
        <f>F9+F10+F30+F31</f>
        <v>0.1780065609</v>
      </c>
      <c r="G33" s="19">
        <f t="shared" ref="G33:AD33" si="19">G9+G10+G30+G31</f>
        <v>0.18415100000000004</v>
      </c>
      <c r="H33" s="19">
        <f t="shared" si="19"/>
        <v>0.17605870000000001</v>
      </c>
      <c r="I33" s="19">
        <f t="shared" si="19"/>
        <v>0.1386</v>
      </c>
      <c r="J33" s="19">
        <f t="shared" si="19"/>
        <v>0.23844100000000001</v>
      </c>
      <c r="K33" s="19">
        <f t="shared" si="19"/>
        <v>0.237425</v>
      </c>
      <c r="L33" s="19">
        <f t="shared" si="19"/>
        <v>0.23368800000000001</v>
      </c>
      <c r="M33" s="19">
        <f t="shared" si="19"/>
        <v>0.32062999999999997</v>
      </c>
      <c r="N33" s="19">
        <f t="shared" si="19"/>
        <v>0.28743600000000002</v>
      </c>
      <c r="O33" s="19">
        <f t="shared" si="19"/>
        <v>0.23087000000000002</v>
      </c>
      <c r="P33" s="19">
        <f t="shared" si="19"/>
        <v>0.17560000000000001</v>
      </c>
      <c r="Q33" s="19">
        <f t="shared" si="19"/>
        <v>0.17513999999999999</v>
      </c>
      <c r="R33" s="19">
        <f t="shared" si="19"/>
        <v>0.20699999999999999</v>
      </c>
      <c r="S33" s="19">
        <f t="shared" si="19"/>
        <v>0.19070000000000001</v>
      </c>
      <c r="T33" s="19">
        <f t="shared" si="19"/>
        <v>0.21990000000000001</v>
      </c>
      <c r="U33" s="19">
        <f t="shared" si="19"/>
        <v>0.1816521739130435</v>
      </c>
      <c r="V33" s="19">
        <f t="shared" si="19"/>
        <v>0.1647826086956522</v>
      </c>
      <c r="W33" s="19">
        <f t="shared" si="19"/>
        <v>0.18390000000000001</v>
      </c>
      <c r="X33" s="19">
        <f t="shared" si="19"/>
        <v>0.21199999999999999</v>
      </c>
      <c r="Y33" s="19">
        <f t="shared" si="19"/>
        <v>0.2135</v>
      </c>
      <c r="Z33" s="19">
        <f t="shared" si="19"/>
        <v>0.21910000000000002</v>
      </c>
      <c r="AA33" s="19">
        <f t="shared" si="19"/>
        <v>0.19014</v>
      </c>
      <c r="AB33" s="19">
        <f t="shared" si="19"/>
        <v>0.19014</v>
      </c>
      <c r="AC33" s="19">
        <f t="shared" si="19"/>
        <v>0.19921739130434785</v>
      </c>
      <c r="AD33" s="19">
        <f t="shared" si="19"/>
        <v>0.21590000000000001</v>
      </c>
      <c r="AE33" s="83"/>
      <c r="AF33" s="19">
        <f>AF9+AF10+AF30+AF31</f>
        <v>0.1966</v>
      </c>
      <c r="AG33" s="19">
        <f t="shared" ref="AG33:AJ33" si="20">AG9+AG10+AG30+AG31</f>
        <v>0.18340000000000001</v>
      </c>
      <c r="AH33" s="19"/>
      <c r="AI33" s="19">
        <f>AI9+AI10+AI30+AI31</f>
        <v>0.2351</v>
      </c>
      <c r="AJ33" s="19">
        <f t="shared" si="20"/>
        <v>0.2419</v>
      </c>
      <c r="AK33" s="19">
        <f>AK9+AK10+AK30+AK31</f>
        <v>0.1648</v>
      </c>
      <c r="AL33" s="79"/>
    </row>
    <row r="34" spans="1:38" x14ac:dyDescent="0.3">
      <c r="A34" s="112"/>
      <c r="B34" s="10"/>
      <c r="C34" s="114"/>
      <c r="D34" s="18" t="s">
        <v>26</v>
      </c>
      <c r="E34" s="19">
        <f>E33*E27</f>
        <v>0.22840149999999995</v>
      </c>
      <c r="F34" s="19">
        <f>F33*F27</f>
        <v>0.20470754503499999</v>
      </c>
      <c r="G34" s="19">
        <f t="shared" ref="G34:AD34" si="21">G33*G27</f>
        <v>0.21177365000000004</v>
      </c>
      <c r="H34" s="19">
        <f t="shared" si="21"/>
        <v>0.20246750499999999</v>
      </c>
      <c r="I34" s="19">
        <f t="shared" si="21"/>
        <v>0.15938999999999998</v>
      </c>
      <c r="J34" s="19">
        <f t="shared" si="21"/>
        <v>0.27420715000000001</v>
      </c>
      <c r="K34" s="19">
        <f t="shared" si="21"/>
        <v>0.27303875</v>
      </c>
      <c r="L34" s="19">
        <f t="shared" si="21"/>
        <v>0.26874120000000001</v>
      </c>
      <c r="M34" s="19">
        <f t="shared" si="21"/>
        <v>0.36872449999999996</v>
      </c>
      <c r="N34" s="19">
        <f t="shared" si="21"/>
        <v>0.3305514</v>
      </c>
      <c r="O34" s="19">
        <f t="shared" si="21"/>
        <v>0.26550050000000003</v>
      </c>
      <c r="P34" s="19">
        <f t="shared" si="21"/>
        <v>0.20193999999999998</v>
      </c>
      <c r="Q34" s="19">
        <f t="shared" si="21"/>
        <v>0.20141099999999998</v>
      </c>
      <c r="R34" s="19">
        <f t="shared" si="21"/>
        <v>0.23804999999999996</v>
      </c>
      <c r="S34" s="19">
        <f t="shared" si="21"/>
        <v>0.219305</v>
      </c>
      <c r="T34" s="19">
        <f t="shared" si="21"/>
        <v>0.25288499999999997</v>
      </c>
      <c r="U34" s="19">
        <f t="shared" si="21"/>
        <v>0.2089</v>
      </c>
      <c r="V34" s="19">
        <f t="shared" si="21"/>
        <v>0.1895</v>
      </c>
      <c r="W34" s="19">
        <f t="shared" si="21"/>
        <v>0.21148500000000001</v>
      </c>
      <c r="X34" s="19">
        <f t="shared" si="21"/>
        <v>0.24379999999999996</v>
      </c>
      <c r="Y34" s="19">
        <f t="shared" si="21"/>
        <v>0.24552499999999997</v>
      </c>
      <c r="Z34" s="19">
        <f t="shared" si="21"/>
        <v>0.25196499999999999</v>
      </c>
      <c r="AA34" s="19">
        <f t="shared" si="21"/>
        <v>0.21866099999999999</v>
      </c>
      <c r="AB34" s="19">
        <f t="shared" si="21"/>
        <v>0.21866099999999999</v>
      </c>
      <c r="AC34" s="19">
        <f t="shared" si="21"/>
        <v>0.2291</v>
      </c>
      <c r="AD34" s="19">
        <f t="shared" si="21"/>
        <v>0.24828499999999998</v>
      </c>
      <c r="AE34" s="83"/>
      <c r="AF34" s="19">
        <f>AF33*AF27</f>
        <v>0.22608999999999999</v>
      </c>
      <c r="AG34" s="19">
        <f t="shared" ref="AG34:AJ34" si="22">AG33*AG27</f>
        <v>0.21090999999999999</v>
      </c>
      <c r="AH34" s="19"/>
      <c r="AI34" s="19">
        <f>AI33*AI27</f>
        <v>0.27036499999999997</v>
      </c>
      <c r="AJ34" s="19">
        <f t="shared" si="22"/>
        <v>0.27818499999999996</v>
      </c>
      <c r="AK34" s="19">
        <f>AK33*AK27</f>
        <v>0.18951999999999999</v>
      </c>
      <c r="AL34" s="79"/>
    </row>
    <row r="35" spans="1:38" x14ac:dyDescent="0.3">
      <c r="A35" s="112"/>
      <c r="B35" s="10"/>
      <c r="C35" s="114"/>
      <c r="D35" s="16" t="s">
        <v>27</v>
      </c>
      <c r="E35" s="17">
        <f>E34*E26</f>
        <v>2032.7733499999995</v>
      </c>
      <c r="F35" s="17">
        <f>F34*F26</f>
        <v>1821.8971508114998</v>
      </c>
      <c r="G35" s="17">
        <f t="shared" ref="G35:AD35" si="23">G34*G26</f>
        <v>1884.7854850000003</v>
      </c>
      <c r="H35" s="17">
        <f t="shared" si="23"/>
        <v>1801.9607945</v>
      </c>
      <c r="I35" s="17">
        <f t="shared" si="23"/>
        <v>1418.5709999999997</v>
      </c>
      <c r="J35" s="17">
        <f t="shared" si="23"/>
        <v>2440.4436350000001</v>
      </c>
      <c r="K35" s="17">
        <f t="shared" si="23"/>
        <v>2430.044875</v>
      </c>
      <c r="L35" s="17">
        <f t="shared" si="23"/>
        <v>2391.7966799999999</v>
      </c>
      <c r="M35" s="17">
        <f t="shared" si="23"/>
        <v>3281.6480499999998</v>
      </c>
      <c r="N35" s="17">
        <f t="shared" si="23"/>
        <v>2941.9074599999999</v>
      </c>
      <c r="O35" s="17">
        <f t="shared" si="23"/>
        <v>2362.9544500000002</v>
      </c>
      <c r="P35" s="17">
        <f t="shared" si="23"/>
        <v>1797.2659999999998</v>
      </c>
      <c r="Q35" s="17">
        <f t="shared" si="23"/>
        <v>1792.5578999999998</v>
      </c>
      <c r="R35" s="17">
        <f t="shared" si="23"/>
        <v>2118.6449999999995</v>
      </c>
      <c r="S35" s="17">
        <f t="shared" si="23"/>
        <v>1951.8145</v>
      </c>
      <c r="T35" s="17">
        <f t="shared" si="23"/>
        <v>2250.6764999999996</v>
      </c>
      <c r="U35" s="17">
        <f t="shared" si="23"/>
        <v>1859.21</v>
      </c>
      <c r="V35" s="17">
        <f t="shared" si="23"/>
        <v>1686.55</v>
      </c>
      <c r="W35" s="17">
        <f t="shared" si="23"/>
        <v>1882.2165</v>
      </c>
      <c r="X35" s="17">
        <f t="shared" si="23"/>
        <v>2169.8199999999997</v>
      </c>
      <c r="Y35" s="17">
        <f t="shared" si="23"/>
        <v>2185.1724999999997</v>
      </c>
      <c r="Z35" s="17">
        <f t="shared" si="23"/>
        <v>2242.4884999999999</v>
      </c>
      <c r="AA35" s="17">
        <f t="shared" si="23"/>
        <v>1946.0828999999999</v>
      </c>
      <c r="AB35" s="17">
        <f t="shared" si="23"/>
        <v>1946.0828999999999</v>
      </c>
      <c r="AC35" s="17">
        <f t="shared" si="23"/>
        <v>2038.99</v>
      </c>
      <c r="AD35" s="17">
        <f t="shared" si="23"/>
        <v>2209.7365</v>
      </c>
      <c r="AE35" s="83"/>
      <c r="AF35" s="17">
        <f>AF34*AF26</f>
        <v>2012.2009999999998</v>
      </c>
      <c r="AG35" s="17">
        <f t="shared" ref="AG35:AJ35" si="24">AG34*AG26</f>
        <v>1877.0989999999999</v>
      </c>
      <c r="AH35" s="17"/>
      <c r="AI35" s="17">
        <f>AI34*AI26</f>
        <v>2406.2484999999997</v>
      </c>
      <c r="AJ35" s="17">
        <f t="shared" si="24"/>
        <v>2475.8464999999997</v>
      </c>
      <c r="AK35" s="17">
        <f>AK34*AK26</f>
        <v>1686.7279999999998</v>
      </c>
      <c r="AL35" s="79"/>
    </row>
    <row r="36" spans="1:38" x14ac:dyDescent="0.3">
      <c r="A36" s="112"/>
      <c r="B36" s="10"/>
      <c r="C36" s="115" t="s">
        <v>34</v>
      </c>
      <c r="D36" s="5" t="s">
        <v>76</v>
      </c>
      <c r="E36" s="6">
        <f>E8*E27</f>
        <v>3.0129999999999999</v>
      </c>
      <c r="F36" s="6">
        <f>F8*F27</f>
        <v>2.005255</v>
      </c>
      <c r="G36" s="6">
        <f t="shared" ref="G36:AD36" si="25">G8*G27</f>
        <v>2.6449999999999996</v>
      </c>
      <c r="H36" s="6">
        <f t="shared" si="25"/>
        <v>2.7829999999999999</v>
      </c>
      <c r="I36" s="6">
        <f t="shared" si="25"/>
        <v>2.7254999999999998</v>
      </c>
      <c r="J36" s="6">
        <f t="shared" si="25"/>
        <v>2.6679999999999997</v>
      </c>
      <c r="K36" s="6">
        <f t="shared" si="25"/>
        <v>2.6679999999999997</v>
      </c>
      <c r="L36" s="6">
        <f t="shared" si="25"/>
        <v>2.6679999999999997</v>
      </c>
      <c r="M36" s="6">
        <f t="shared" si="25"/>
        <v>1.1499999999999999</v>
      </c>
      <c r="N36" s="6">
        <f t="shared" si="25"/>
        <v>1.1499999999999999</v>
      </c>
      <c r="O36" s="6">
        <f t="shared" si="25"/>
        <v>0.97749999999999992</v>
      </c>
      <c r="P36" s="6">
        <f t="shared" si="25"/>
        <v>2.7829999999999999</v>
      </c>
      <c r="Q36" s="6">
        <f t="shared" si="25"/>
        <v>2.7829999999999999</v>
      </c>
      <c r="R36" s="6">
        <f t="shared" si="25"/>
        <v>1.5525</v>
      </c>
      <c r="S36" s="6">
        <f t="shared" si="25"/>
        <v>2.4615749999999998</v>
      </c>
      <c r="T36" s="6">
        <f t="shared" si="25"/>
        <v>2.80002</v>
      </c>
      <c r="U36" s="6">
        <f t="shared" si="25"/>
        <v>2.6615000000000002</v>
      </c>
      <c r="V36" s="6">
        <f t="shared" si="25"/>
        <v>2.415</v>
      </c>
      <c r="W36" s="6">
        <f t="shared" si="25"/>
        <v>2.5414999999999996</v>
      </c>
      <c r="X36" s="6">
        <f t="shared" si="25"/>
        <v>2.4687049999999999</v>
      </c>
      <c r="Y36" s="6">
        <f t="shared" si="25"/>
        <v>2.4194849999999999</v>
      </c>
      <c r="Z36" s="6">
        <f t="shared" si="25"/>
        <v>3.1194439999999997</v>
      </c>
      <c r="AA36" s="6">
        <f t="shared" si="25"/>
        <v>2.7898999999999998</v>
      </c>
      <c r="AB36" s="6">
        <f t="shared" si="25"/>
        <v>2.5073449999999995</v>
      </c>
      <c r="AC36" s="6">
        <f t="shared" si="25"/>
        <v>2.5874999999999999</v>
      </c>
      <c r="AD36" s="6">
        <f t="shared" si="25"/>
        <v>2.7829999999999999</v>
      </c>
      <c r="AE36" s="83"/>
      <c r="AF36" s="6">
        <f>AF8*AF27</f>
        <v>2.4931999999999999</v>
      </c>
      <c r="AG36" s="6">
        <f t="shared" ref="AG36:AJ36" si="26">AG8*AG27</f>
        <v>2.5644999999999998</v>
      </c>
      <c r="AH36" s="6"/>
      <c r="AI36" s="6">
        <f>AI8*AI27</f>
        <v>2.8500449999999997</v>
      </c>
      <c r="AJ36" s="6">
        <f t="shared" si="26"/>
        <v>2.4402999999999997</v>
      </c>
      <c r="AK36" s="6">
        <f>AK8*AK27</f>
        <v>2.2769999999999997</v>
      </c>
      <c r="AL36" s="79"/>
    </row>
    <row r="37" spans="1:38" x14ac:dyDescent="0.3">
      <c r="A37" s="112"/>
      <c r="B37" s="10"/>
      <c r="C37" s="115"/>
      <c r="D37" s="16" t="s">
        <v>77</v>
      </c>
      <c r="E37" s="17">
        <f>E36*365</f>
        <v>1099.7449999999999</v>
      </c>
      <c r="F37" s="17">
        <f>F36*365</f>
        <v>731.91807500000004</v>
      </c>
      <c r="G37" s="17">
        <f t="shared" ref="G37:AD37" si="27">G36*365</f>
        <v>965.42499999999984</v>
      </c>
      <c r="H37" s="17">
        <f t="shared" si="27"/>
        <v>1015.795</v>
      </c>
      <c r="I37" s="17">
        <f t="shared" si="27"/>
        <v>994.80749999999989</v>
      </c>
      <c r="J37" s="17">
        <f t="shared" si="27"/>
        <v>973.81999999999994</v>
      </c>
      <c r="K37" s="17">
        <f t="shared" si="27"/>
        <v>973.81999999999994</v>
      </c>
      <c r="L37" s="17">
        <f t="shared" si="27"/>
        <v>973.81999999999994</v>
      </c>
      <c r="M37" s="17">
        <f t="shared" si="27"/>
        <v>419.74999999999994</v>
      </c>
      <c r="N37" s="17">
        <f t="shared" si="27"/>
        <v>419.74999999999994</v>
      </c>
      <c r="O37" s="17">
        <f t="shared" si="27"/>
        <v>356.78749999999997</v>
      </c>
      <c r="P37" s="17">
        <f t="shared" si="27"/>
        <v>1015.795</v>
      </c>
      <c r="Q37" s="17">
        <f t="shared" si="27"/>
        <v>1015.795</v>
      </c>
      <c r="R37" s="17">
        <f t="shared" si="27"/>
        <v>566.66250000000002</v>
      </c>
      <c r="S37" s="17">
        <f t="shared" si="27"/>
        <v>898.474875</v>
      </c>
      <c r="T37" s="17">
        <f t="shared" si="27"/>
        <v>1022.0073</v>
      </c>
      <c r="U37" s="17">
        <f t="shared" si="27"/>
        <v>971.4475000000001</v>
      </c>
      <c r="V37" s="17">
        <f t="shared" si="27"/>
        <v>881.47500000000002</v>
      </c>
      <c r="W37" s="17">
        <f t="shared" si="27"/>
        <v>927.64749999999992</v>
      </c>
      <c r="X37" s="17">
        <f t="shared" si="27"/>
        <v>901.07732499999997</v>
      </c>
      <c r="Y37" s="17">
        <f t="shared" si="27"/>
        <v>883.1120249999999</v>
      </c>
      <c r="Z37" s="17">
        <f t="shared" si="27"/>
        <v>1138.5970599999998</v>
      </c>
      <c r="AA37" s="17">
        <f t="shared" si="27"/>
        <v>1018.3135</v>
      </c>
      <c r="AB37" s="17">
        <f t="shared" si="27"/>
        <v>915.18092499999977</v>
      </c>
      <c r="AC37" s="17">
        <f t="shared" si="27"/>
        <v>944.4375</v>
      </c>
      <c r="AD37" s="17">
        <f t="shared" si="27"/>
        <v>1015.795</v>
      </c>
      <c r="AE37" s="83"/>
      <c r="AF37" s="17">
        <f>AF36*365</f>
        <v>910.01799999999992</v>
      </c>
      <c r="AG37" s="17">
        <f t="shared" ref="AG37:AJ37" si="28">AG36*365</f>
        <v>936.0424999999999</v>
      </c>
      <c r="AH37" s="17"/>
      <c r="AI37" s="17">
        <f>AI36*365</f>
        <v>1040.2664249999998</v>
      </c>
      <c r="AJ37" s="17">
        <f t="shared" si="28"/>
        <v>890.70949999999993</v>
      </c>
      <c r="AK37" s="17">
        <f>AK36*365</f>
        <v>831.1049999999999</v>
      </c>
      <c r="AL37" s="79"/>
    </row>
    <row r="38" spans="1:38" x14ac:dyDescent="0.3">
      <c r="A38" s="112"/>
      <c r="B38" s="10"/>
      <c r="C38" s="116" t="s">
        <v>86</v>
      </c>
      <c r="D38" s="18" t="s">
        <v>78</v>
      </c>
      <c r="E38" s="20">
        <f>E35+E37</f>
        <v>3132.5183499999994</v>
      </c>
      <c r="F38" s="20">
        <f>F35+F37</f>
        <v>2553.8152258114997</v>
      </c>
      <c r="G38" s="20">
        <f t="shared" ref="G38:AD38" si="29">G35+G37</f>
        <v>2850.2104850000001</v>
      </c>
      <c r="H38" s="20">
        <f t="shared" si="29"/>
        <v>2817.7557944999999</v>
      </c>
      <c r="I38" s="20">
        <f t="shared" si="29"/>
        <v>2413.3784999999998</v>
      </c>
      <c r="J38" s="20">
        <f>J35+J37</f>
        <v>3414.2636350000002</v>
      </c>
      <c r="K38" s="20">
        <f>K35+K37</f>
        <v>3403.8648750000002</v>
      </c>
      <c r="L38" s="20">
        <f t="shared" si="29"/>
        <v>3365.6166800000001</v>
      </c>
      <c r="M38" s="20">
        <f t="shared" si="29"/>
        <v>3701.3980499999998</v>
      </c>
      <c r="N38" s="20">
        <f t="shared" si="29"/>
        <v>3361.6574599999999</v>
      </c>
      <c r="O38" s="20">
        <f t="shared" si="29"/>
        <v>2719.7419500000001</v>
      </c>
      <c r="P38" s="20">
        <f t="shared" si="29"/>
        <v>2813.0609999999997</v>
      </c>
      <c r="Q38" s="20">
        <f t="shared" si="29"/>
        <v>2808.3528999999999</v>
      </c>
      <c r="R38" s="20">
        <f t="shared" si="29"/>
        <v>2685.3074999999994</v>
      </c>
      <c r="S38" s="20">
        <f t="shared" si="29"/>
        <v>2850.2893749999998</v>
      </c>
      <c r="T38" s="20">
        <f t="shared" si="29"/>
        <v>3272.6837999999998</v>
      </c>
      <c r="U38" s="20">
        <f t="shared" si="29"/>
        <v>2830.6575000000003</v>
      </c>
      <c r="V38" s="20">
        <f t="shared" si="29"/>
        <v>2568.0250000000001</v>
      </c>
      <c r="W38" s="20">
        <f t="shared" si="29"/>
        <v>2809.864</v>
      </c>
      <c r="X38" s="20">
        <f t="shared" si="29"/>
        <v>3070.8973249999999</v>
      </c>
      <c r="Y38" s="20">
        <f t="shared" si="29"/>
        <v>3068.2845249999996</v>
      </c>
      <c r="Z38" s="20">
        <f t="shared" si="29"/>
        <v>3381.0855599999995</v>
      </c>
      <c r="AA38" s="20">
        <f t="shared" si="29"/>
        <v>2964.3963999999996</v>
      </c>
      <c r="AB38" s="20">
        <f t="shared" si="29"/>
        <v>2861.2638249999995</v>
      </c>
      <c r="AC38" s="20">
        <f t="shared" si="29"/>
        <v>2983.4274999999998</v>
      </c>
      <c r="AD38" s="20">
        <f t="shared" si="29"/>
        <v>3225.5315000000001</v>
      </c>
      <c r="AE38" s="83"/>
      <c r="AF38" s="20">
        <f>AF35+AF37</f>
        <v>2922.2189999999996</v>
      </c>
      <c r="AG38" s="20">
        <f t="shared" ref="AG38:AJ38" si="30">AG35+AG37</f>
        <v>2813.1414999999997</v>
      </c>
      <c r="AH38" s="20"/>
      <c r="AI38" s="20">
        <f>AI35+AI37</f>
        <v>3446.5149249999995</v>
      </c>
      <c r="AJ38" s="20">
        <f t="shared" si="30"/>
        <v>3366.5559999999996</v>
      </c>
      <c r="AK38" s="20">
        <f>AK35+AK37</f>
        <v>2517.8329999999996</v>
      </c>
      <c r="AL38" s="79"/>
    </row>
    <row r="39" spans="1:38" x14ac:dyDescent="0.3">
      <c r="A39" s="112"/>
      <c r="B39" s="10"/>
      <c r="C39" s="116"/>
      <c r="D39" s="18" t="s">
        <v>28</v>
      </c>
      <c r="E39" s="20">
        <f>(E23*E17)+E16</f>
        <v>0</v>
      </c>
      <c r="F39" s="20">
        <f>(F23*F17)+F16</f>
        <v>200</v>
      </c>
      <c r="G39" s="20">
        <f t="shared" ref="G39:AD39" si="31">(G23*G17)+G16</f>
        <v>171.0126291</v>
      </c>
      <c r="H39" s="20">
        <f t="shared" si="31"/>
        <v>0</v>
      </c>
      <c r="I39" s="20">
        <f t="shared" si="31"/>
        <v>0</v>
      </c>
      <c r="J39" s="20">
        <f t="shared" si="31"/>
        <v>0</v>
      </c>
      <c r="K39" s="20">
        <f t="shared" si="31"/>
        <v>0</v>
      </c>
      <c r="L39" s="20">
        <f t="shared" si="31"/>
        <v>0</v>
      </c>
      <c r="M39" s="20">
        <f t="shared" si="31"/>
        <v>0</v>
      </c>
      <c r="N39" s="20">
        <f t="shared" si="31"/>
        <v>0</v>
      </c>
      <c r="O39" s="20">
        <f t="shared" si="31"/>
        <v>0</v>
      </c>
      <c r="P39" s="20">
        <f t="shared" si="31"/>
        <v>0</v>
      </c>
      <c r="Q39" s="20">
        <f t="shared" si="31"/>
        <v>0</v>
      </c>
      <c r="R39" s="20">
        <f t="shared" si="31"/>
        <v>0</v>
      </c>
      <c r="S39" s="20">
        <f t="shared" si="31"/>
        <v>0</v>
      </c>
      <c r="T39" s="20">
        <f t="shared" si="31"/>
        <v>296.36102799999998</v>
      </c>
      <c r="U39" s="20">
        <f t="shared" si="31"/>
        <v>0</v>
      </c>
      <c r="V39" s="20">
        <f t="shared" si="31"/>
        <v>0</v>
      </c>
      <c r="W39" s="20">
        <f t="shared" si="31"/>
        <v>250</v>
      </c>
      <c r="X39" s="20">
        <f t="shared" si="31"/>
        <v>200</v>
      </c>
      <c r="Y39" s="20">
        <f t="shared" si="31"/>
        <v>120</v>
      </c>
      <c r="Z39" s="20">
        <f t="shared" si="31"/>
        <v>0</v>
      </c>
      <c r="AA39" s="20">
        <f t="shared" si="31"/>
        <v>0</v>
      </c>
      <c r="AB39" s="20">
        <f t="shared" si="31"/>
        <v>0</v>
      </c>
      <c r="AC39" s="20">
        <f t="shared" si="31"/>
        <v>150</v>
      </c>
      <c r="AD39" s="20">
        <f t="shared" si="31"/>
        <v>0</v>
      </c>
      <c r="AE39" s="83"/>
      <c r="AF39" s="20">
        <f>(AF23*AF17)+AF16</f>
        <v>0</v>
      </c>
      <c r="AG39" s="19">
        <f t="shared" ref="AG39:AJ39" si="32">(AG23*AG17)+AG16</f>
        <v>0</v>
      </c>
      <c r="AH39" s="19"/>
      <c r="AI39" s="20">
        <f>(AI23*AI17)+AI16</f>
        <v>240</v>
      </c>
      <c r="AJ39" s="19">
        <f t="shared" si="32"/>
        <v>0</v>
      </c>
      <c r="AK39" s="20">
        <f>(AK23*AK17)+AK16</f>
        <v>0</v>
      </c>
      <c r="AL39" s="79"/>
    </row>
    <row r="40" spans="1:38" x14ac:dyDescent="0.3">
      <c r="A40" s="112"/>
      <c r="B40" s="10"/>
      <c r="C40" s="116"/>
      <c r="D40" s="16" t="s">
        <v>21</v>
      </c>
      <c r="E40" s="17">
        <f>E35+E37-E39</f>
        <v>3132.5183499999994</v>
      </c>
      <c r="F40" s="17">
        <f>F35+F37-F39</f>
        <v>2353.8152258114997</v>
      </c>
      <c r="G40" s="17">
        <f t="shared" ref="G40:AD40" si="33">G35+G37-G39</f>
        <v>2679.1978558999999</v>
      </c>
      <c r="H40" s="17">
        <f t="shared" si="33"/>
        <v>2817.7557944999999</v>
      </c>
      <c r="I40" s="17">
        <f t="shared" si="33"/>
        <v>2413.3784999999998</v>
      </c>
      <c r="J40" s="17">
        <f t="shared" si="33"/>
        <v>3414.2636350000002</v>
      </c>
      <c r="K40" s="17">
        <f t="shared" si="33"/>
        <v>3403.8648750000002</v>
      </c>
      <c r="L40" s="17">
        <f t="shared" si="33"/>
        <v>3365.6166800000001</v>
      </c>
      <c r="M40" s="17">
        <f t="shared" si="33"/>
        <v>3701.3980499999998</v>
      </c>
      <c r="N40" s="17">
        <f t="shared" si="33"/>
        <v>3361.6574599999999</v>
      </c>
      <c r="O40" s="17">
        <f t="shared" si="33"/>
        <v>2719.7419500000001</v>
      </c>
      <c r="P40" s="17">
        <f t="shared" si="33"/>
        <v>2813.0609999999997</v>
      </c>
      <c r="Q40" s="17">
        <f t="shared" si="33"/>
        <v>2808.3528999999999</v>
      </c>
      <c r="R40" s="17">
        <f t="shared" si="33"/>
        <v>2685.3074999999994</v>
      </c>
      <c r="S40" s="17">
        <f t="shared" si="33"/>
        <v>2850.2893749999998</v>
      </c>
      <c r="T40" s="17">
        <f t="shared" si="33"/>
        <v>2976.322772</v>
      </c>
      <c r="U40" s="17">
        <f t="shared" si="33"/>
        <v>2830.6575000000003</v>
      </c>
      <c r="V40" s="17">
        <f t="shared" si="33"/>
        <v>2568.0250000000001</v>
      </c>
      <c r="W40" s="17">
        <f t="shared" si="33"/>
        <v>2559.864</v>
      </c>
      <c r="X40" s="17">
        <f t="shared" si="33"/>
        <v>2870.8973249999999</v>
      </c>
      <c r="Y40" s="17">
        <f t="shared" si="33"/>
        <v>2948.2845249999996</v>
      </c>
      <c r="Z40" s="17">
        <f t="shared" si="33"/>
        <v>3381.0855599999995</v>
      </c>
      <c r="AA40" s="17">
        <f t="shared" si="33"/>
        <v>2964.3963999999996</v>
      </c>
      <c r="AB40" s="17">
        <f t="shared" si="33"/>
        <v>2861.2638249999995</v>
      </c>
      <c r="AC40" s="17">
        <f t="shared" si="33"/>
        <v>2833.4274999999998</v>
      </c>
      <c r="AD40" s="17">
        <f t="shared" si="33"/>
        <v>3225.5315000000001</v>
      </c>
      <c r="AE40" s="83"/>
      <c r="AF40" s="17">
        <f>AF35+AF37-AF39</f>
        <v>2922.2189999999996</v>
      </c>
      <c r="AG40" s="17">
        <f t="shared" ref="AG40:AJ40" si="34">AG35+AG37-AG39</f>
        <v>2813.1414999999997</v>
      </c>
      <c r="AH40" s="17"/>
      <c r="AI40" s="17">
        <f>AI35+AI37-AI39</f>
        <v>3206.5149249999995</v>
      </c>
      <c r="AJ40" s="17">
        <f t="shared" si="34"/>
        <v>3366.5559999999996</v>
      </c>
      <c r="AK40" s="17">
        <f>AK35+AK37-AK39</f>
        <v>2517.8329999999996</v>
      </c>
      <c r="AL40" s="79"/>
    </row>
    <row r="41" spans="1:38" x14ac:dyDescent="0.3">
      <c r="A41" s="112"/>
      <c r="B41" s="10"/>
      <c r="C41" s="116"/>
      <c r="D41" s="5" t="s">
        <v>103</v>
      </c>
      <c r="E41" s="6">
        <f>E42/E27</f>
        <v>226.99408333333332</v>
      </c>
      <c r="F41" s="6">
        <f>F42/F27</f>
        <v>170.56632071097826</v>
      </c>
      <c r="G41" s="6">
        <f t="shared" ref="G41:AD41" si="35">G42/G27</f>
        <v>194.14477216666666</v>
      </c>
      <c r="H41" s="6">
        <f t="shared" si="35"/>
        <v>204.1852025</v>
      </c>
      <c r="I41" s="6">
        <f t="shared" si="35"/>
        <v>174.88249999999999</v>
      </c>
      <c r="J41" s="6">
        <f t="shared" si="35"/>
        <v>247.41040833333338</v>
      </c>
      <c r="K41" s="6">
        <f t="shared" si="35"/>
        <v>246.65687500000001</v>
      </c>
      <c r="L41" s="6">
        <f t="shared" si="35"/>
        <v>243.88526666666667</v>
      </c>
      <c r="M41" s="6">
        <f t="shared" si="35"/>
        <v>268.21725000000004</v>
      </c>
      <c r="N41" s="6">
        <f t="shared" si="35"/>
        <v>243.59836666666669</v>
      </c>
      <c r="O41" s="6">
        <f t="shared" si="35"/>
        <v>197.08275</v>
      </c>
      <c r="P41" s="6">
        <f t="shared" si="35"/>
        <v>203.845</v>
      </c>
      <c r="Q41" s="6">
        <f t="shared" si="35"/>
        <v>203.50383333333335</v>
      </c>
      <c r="R41" s="6">
        <f t="shared" si="35"/>
        <v>194.58749999999998</v>
      </c>
      <c r="S41" s="6">
        <f t="shared" si="35"/>
        <v>206.54270833333334</v>
      </c>
      <c r="T41" s="6">
        <f t="shared" si="35"/>
        <v>215.67556318840582</v>
      </c>
      <c r="U41" s="6">
        <f t="shared" si="35"/>
        <v>205.12010869565222</v>
      </c>
      <c r="V41" s="6">
        <f t="shared" si="35"/>
        <v>186.08876811594203</v>
      </c>
      <c r="W41" s="6">
        <f t="shared" si="35"/>
        <v>185.49739130434784</v>
      </c>
      <c r="X41" s="6">
        <f t="shared" si="35"/>
        <v>208.03603804347827</v>
      </c>
      <c r="Y41" s="6">
        <f t="shared" si="35"/>
        <v>213.64380615942028</v>
      </c>
      <c r="Z41" s="6">
        <f t="shared" si="35"/>
        <v>245.00619999999998</v>
      </c>
      <c r="AA41" s="6">
        <f t="shared" si="35"/>
        <v>214.81133333333332</v>
      </c>
      <c r="AB41" s="6">
        <f t="shared" si="35"/>
        <v>207.33795833333332</v>
      </c>
      <c r="AC41" s="6">
        <f t="shared" si="35"/>
        <v>205.32083333333335</v>
      </c>
      <c r="AD41" s="6">
        <f t="shared" si="35"/>
        <v>233.73416666666668</v>
      </c>
      <c r="AE41" s="83"/>
      <c r="AF41" s="6">
        <f t="shared" ref="AF41:AJ41" si="36">AF42/AF27</f>
        <v>211.755</v>
      </c>
      <c r="AG41" s="6">
        <f t="shared" si="36"/>
        <v>203.85083333333333</v>
      </c>
      <c r="AH41" s="6"/>
      <c r="AI41" s="6">
        <f>AI42/AI27</f>
        <v>232.35615398550721</v>
      </c>
      <c r="AJ41" s="6">
        <f t="shared" si="36"/>
        <v>243.95333333333332</v>
      </c>
      <c r="AK41" s="6">
        <f>AK42/AK27</f>
        <v>182.45166666666665</v>
      </c>
      <c r="AL41" s="79"/>
    </row>
    <row r="42" spans="1:38" x14ac:dyDescent="0.3">
      <c r="A42" s="112"/>
      <c r="B42" s="10"/>
      <c r="C42" s="116"/>
      <c r="D42" s="18" t="s">
        <v>84</v>
      </c>
      <c r="E42" s="20">
        <f>E40/12</f>
        <v>261.0431958333333</v>
      </c>
      <c r="F42" s="20">
        <f>F40/12</f>
        <v>196.15126881762498</v>
      </c>
      <c r="G42" s="20">
        <f t="shared" ref="G42:AD42" si="37">G40/12</f>
        <v>223.26648799166665</v>
      </c>
      <c r="H42" s="20">
        <f t="shared" si="37"/>
        <v>234.81298287499999</v>
      </c>
      <c r="I42" s="20">
        <f t="shared" si="37"/>
        <v>201.11487499999998</v>
      </c>
      <c r="J42" s="20">
        <f t="shared" si="37"/>
        <v>284.52196958333337</v>
      </c>
      <c r="K42" s="20">
        <f t="shared" si="37"/>
        <v>283.65540625</v>
      </c>
      <c r="L42" s="20">
        <f t="shared" si="37"/>
        <v>280.46805666666666</v>
      </c>
      <c r="M42" s="20">
        <f t="shared" si="37"/>
        <v>308.4498375</v>
      </c>
      <c r="N42" s="20">
        <f t="shared" si="37"/>
        <v>280.13812166666668</v>
      </c>
      <c r="O42" s="20">
        <f t="shared" si="37"/>
        <v>226.6451625</v>
      </c>
      <c r="P42" s="20">
        <f t="shared" si="37"/>
        <v>234.42174999999997</v>
      </c>
      <c r="Q42" s="20">
        <f t="shared" si="37"/>
        <v>234.02940833333332</v>
      </c>
      <c r="R42" s="20">
        <f t="shared" si="37"/>
        <v>223.77562499999996</v>
      </c>
      <c r="S42" s="20">
        <f t="shared" si="37"/>
        <v>237.52411458333333</v>
      </c>
      <c r="T42" s="20">
        <f t="shared" si="37"/>
        <v>248.02689766666666</v>
      </c>
      <c r="U42" s="20">
        <f t="shared" si="37"/>
        <v>235.88812500000003</v>
      </c>
      <c r="V42" s="20">
        <f t="shared" si="37"/>
        <v>214.00208333333333</v>
      </c>
      <c r="W42" s="20">
        <f t="shared" si="37"/>
        <v>213.322</v>
      </c>
      <c r="X42" s="20">
        <f t="shared" si="37"/>
        <v>239.24144375</v>
      </c>
      <c r="Y42" s="20">
        <f t="shared" si="37"/>
        <v>245.69037708333329</v>
      </c>
      <c r="Z42" s="20">
        <f t="shared" si="37"/>
        <v>281.75712999999996</v>
      </c>
      <c r="AA42" s="20">
        <f t="shared" si="37"/>
        <v>247.03303333333329</v>
      </c>
      <c r="AB42" s="20">
        <f t="shared" si="37"/>
        <v>238.4386520833333</v>
      </c>
      <c r="AC42" s="20">
        <f t="shared" si="37"/>
        <v>236.11895833333332</v>
      </c>
      <c r="AD42" s="20">
        <f t="shared" si="37"/>
        <v>268.79429166666665</v>
      </c>
      <c r="AE42" s="83"/>
      <c r="AF42" s="20">
        <f>AF40/12</f>
        <v>243.51824999999997</v>
      </c>
      <c r="AG42" s="20">
        <f t="shared" ref="AG42:AJ42" si="38">AG40/12</f>
        <v>234.42845833333331</v>
      </c>
      <c r="AH42" s="20"/>
      <c r="AI42" s="20">
        <f>AI40/12</f>
        <v>267.20957708333327</v>
      </c>
      <c r="AJ42" s="20">
        <f t="shared" si="38"/>
        <v>280.54633333333328</v>
      </c>
      <c r="AK42" s="20">
        <f>AK40/12</f>
        <v>209.81941666666663</v>
      </c>
      <c r="AL42" s="79"/>
    </row>
    <row r="43" spans="1:38" x14ac:dyDescent="0.3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83"/>
      <c r="AF43" s="32"/>
      <c r="AG43" s="32"/>
      <c r="AH43" s="32"/>
      <c r="AI43" s="32"/>
      <c r="AJ43" s="32"/>
      <c r="AK43" s="32"/>
      <c r="AL43" s="79"/>
    </row>
    <row r="44" spans="1:38" x14ac:dyDescent="0.3">
      <c r="P44" s="91"/>
      <c r="Q44" s="91">
        <f>Q38/1.15</f>
        <v>2442.0460000000003</v>
      </c>
      <c r="AE44" s="83"/>
      <c r="AL44" s="79"/>
    </row>
    <row r="45" spans="1:38" x14ac:dyDescent="0.3">
      <c r="A45" s="41"/>
      <c r="B45" s="41"/>
      <c r="C45" s="41"/>
      <c r="D45" s="41"/>
      <c r="E45" s="38" t="str">
        <f>E58</f>
        <v>Contact EV - Good Charge (Standard)</v>
      </c>
      <c r="F45" s="38" t="str">
        <f>F58</f>
        <v>Meridian EV</v>
      </c>
      <c r="G45" s="38" t="str">
        <f>G58</f>
        <v>Genesis EV Plan</v>
      </c>
      <c r="H45" s="38" t="str">
        <f>H58</f>
        <v>Z Energy - EV at Home Plan</v>
      </c>
      <c r="I45" s="38" t="str">
        <f>I58</f>
        <v>Contact Basic Plan (Standard)</v>
      </c>
      <c r="J45" s="38" t="str">
        <f t="shared" ref="J45:AD45" si="39">J58</f>
        <v>Ecotricity ecoSAVER (Standard)</v>
      </c>
      <c r="K45" s="38" t="str">
        <f t="shared" si="39"/>
        <v>Ecotricity ecoANYTIME (Standard)</v>
      </c>
      <c r="L45" s="38" t="str">
        <f t="shared" si="39"/>
        <v>Ecotricity ecoWHOLESALE (Standard)</v>
      </c>
      <c r="M45" s="38" t="str">
        <f t="shared" si="39"/>
        <v>Electric Kiwi - Kiwi (Standard)</v>
      </c>
      <c r="N45" s="38" t="str">
        <f t="shared" si="39"/>
        <v>Electric Kiwi - MoveMaster (Standard)</v>
      </c>
      <c r="O45" s="38" t="str">
        <f t="shared" si="39"/>
        <v>Electric Kiwi - Prepay 300 (Standard)</v>
      </c>
      <c r="P45" s="38" t="str">
        <f t="shared" si="39"/>
        <v>Flick Energy Flat (Standard)</v>
      </c>
      <c r="Q45" s="38" t="str">
        <f t="shared" si="39"/>
        <v>Flick Energy Off Peak (Standard)</v>
      </c>
      <c r="R45" s="38" t="str">
        <f t="shared" si="39"/>
        <v>Frank Energy (Standard)</v>
      </c>
      <c r="S45" s="38" t="str">
        <f t="shared" si="39"/>
        <v>Genesis Energy Basic (Standard)</v>
      </c>
      <c r="T45" s="38" t="str">
        <f t="shared" si="39"/>
        <v>Genesis Energy Plus (Standard)</v>
      </c>
      <c r="U45" s="38" t="str">
        <f t="shared" si="39"/>
        <v>Globug (Standard)</v>
      </c>
      <c r="V45" s="38" t="str">
        <f t="shared" si="39"/>
        <v>Mercury Open Term (Standard)</v>
      </c>
      <c r="W45" s="38" t="str">
        <f t="shared" si="39"/>
        <v>Mercury 1 Year Fixed (Standard)</v>
      </c>
      <c r="X45" s="38" t="str">
        <f t="shared" si="39"/>
        <v>Meridian 2- year contract (Standard)</v>
      </c>
      <c r="Y45" s="38" t="str">
        <f t="shared" si="39"/>
        <v>Meridian No Fixed Term (Standard)</v>
      </c>
      <c r="Z45" s="38" t="str">
        <f t="shared" si="39"/>
        <v>Nova Energy (Standard)</v>
      </c>
      <c r="AA45" s="38" t="str">
        <f t="shared" si="39"/>
        <v>Octopus Flexi (Standard)</v>
      </c>
      <c r="AB45" s="38" t="str">
        <f t="shared" si="39"/>
        <v>Octopus Peaker (Standard)</v>
      </c>
      <c r="AC45" s="38" t="str">
        <f t="shared" si="39"/>
        <v>Powershop (Standard)</v>
      </c>
      <c r="AD45" s="38" t="str">
        <f t="shared" si="39"/>
        <v>Z Fuel back home (Standard)</v>
      </c>
      <c r="AE45" s="83"/>
      <c r="AF45" s="38" t="str">
        <f t="shared" ref="AF45:AK45" si="40">AF58</f>
        <v>Contact Broadband Bundle (Standard)</v>
      </c>
      <c r="AG45" s="38" t="str">
        <f t="shared" si="40"/>
        <v>Mercury Broadband Bundle (Standard)</v>
      </c>
      <c r="AH45" s="38"/>
      <c r="AI45" s="38" t="str">
        <f>AI58</f>
        <v>Slingshot (Standard)</v>
      </c>
      <c r="AJ45" s="38" t="str">
        <f t="shared" si="40"/>
        <v>2degrees Bundle (Standard)</v>
      </c>
      <c r="AK45" s="38" t="str">
        <f t="shared" si="40"/>
        <v>Electric Kiwi - PowerShifter (Standard)</v>
      </c>
      <c r="AL45" s="79"/>
    </row>
    <row r="46" spans="1:38" x14ac:dyDescent="0.3">
      <c r="A46" s="76"/>
      <c r="B46" s="120" t="s">
        <v>226</v>
      </c>
      <c r="C46" s="78"/>
      <c r="D46" s="5" t="s">
        <v>117</v>
      </c>
      <c r="E46" s="28">
        <f t="shared" ref="E46:AD47" si="41">E8</f>
        <v>2.62</v>
      </c>
      <c r="F46" s="28">
        <f t="shared" si="41"/>
        <v>1.7437</v>
      </c>
      <c r="G46" s="28">
        <f t="shared" si="41"/>
        <v>2.2999999999999998</v>
      </c>
      <c r="H46" s="28">
        <f t="shared" si="41"/>
        <v>2.42</v>
      </c>
      <c r="I46" s="28">
        <f t="shared" si="41"/>
        <v>2.37</v>
      </c>
      <c r="J46" s="28">
        <f t="shared" si="41"/>
        <v>2.3199999999999998</v>
      </c>
      <c r="K46" s="28">
        <f t="shared" si="41"/>
        <v>2.3199999999999998</v>
      </c>
      <c r="L46" s="28">
        <f t="shared" si="41"/>
        <v>2.3199999999999998</v>
      </c>
      <c r="M46" s="28">
        <f t="shared" si="41"/>
        <v>1</v>
      </c>
      <c r="N46" s="28">
        <f t="shared" si="41"/>
        <v>1</v>
      </c>
      <c r="O46" s="28">
        <f t="shared" si="41"/>
        <v>0.85</v>
      </c>
      <c r="P46" s="28">
        <f t="shared" si="41"/>
        <v>2.42</v>
      </c>
      <c r="Q46" s="28">
        <f t="shared" si="41"/>
        <v>2.42</v>
      </c>
      <c r="R46" s="28">
        <f t="shared" si="41"/>
        <v>1.35</v>
      </c>
      <c r="S46" s="28">
        <f t="shared" si="41"/>
        <v>2.1404999999999998</v>
      </c>
      <c r="T46" s="28">
        <f t="shared" si="41"/>
        <v>2.4348000000000001</v>
      </c>
      <c r="U46" s="28">
        <f t="shared" si="41"/>
        <v>2.3143478260869568</v>
      </c>
      <c r="V46" s="28">
        <f t="shared" si="41"/>
        <v>2.1</v>
      </c>
      <c r="W46" s="28">
        <f t="shared" si="41"/>
        <v>2.21</v>
      </c>
      <c r="X46" s="28">
        <f t="shared" si="41"/>
        <v>2.1467000000000001</v>
      </c>
      <c r="Y46" s="28">
        <f t="shared" si="41"/>
        <v>2.1038999999999999</v>
      </c>
      <c r="Z46" s="28">
        <f t="shared" si="41"/>
        <v>2.7125599999999999</v>
      </c>
      <c r="AA46" s="28">
        <f t="shared" si="41"/>
        <v>2.4260000000000002</v>
      </c>
      <c r="AB46" s="28">
        <f t="shared" si="41"/>
        <v>2.1802999999999999</v>
      </c>
      <c r="AC46" s="28">
        <f t="shared" si="41"/>
        <v>2.25</v>
      </c>
      <c r="AD46" s="28">
        <f t="shared" si="41"/>
        <v>2.42</v>
      </c>
      <c r="AE46" s="84"/>
      <c r="AF46" s="28">
        <f t="shared" ref="AF46:AK47" si="42">AF8</f>
        <v>2.1680000000000001</v>
      </c>
      <c r="AG46" s="28">
        <f t="shared" si="42"/>
        <v>2.23</v>
      </c>
      <c r="AH46" s="28"/>
      <c r="AI46" s="28">
        <f>AI8</f>
        <v>2.4782999999999999</v>
      </c>
      <c r="AJ46" s="28">
        <f t="shared" si="42"/>
        <v>2.1219999999999999</v>
      </c>
      <c r="AK46" s="28">
        <f t="shared" si="42"/>
        <v>1.98</v>
      </c>
      <c r="AL46" s="80"/>
    </row>
    <row r="47" spans="1:38" x14ac:dyDescent="0.3">
      <c r="A47" s="76"/>
      <c r="B47" s="120"/>
      <c r="C47" s="78"/>
      <c r="D47" s="5" t="s">
        <v>119</v>
      </c>
      <c r="E47" s="28">
        <f t="shared" si="41"/>
        <v>1.6000000000000001E-3</v>
      </c>
      <c r="F47" s="28">
        <f t="shared" si="41"/>
        <v>0</v>
      </c>
      <c r="G47" s="28">
        <f t="shared" si="41"/>
        <v>0</v>
      </c>
      <c r="H47" s="28">
        <f t="shared" si="41"/>
        <v>0</v>
      </c>
      <c r="I47" s="28">
        <f t="shared" si="41"/>
        <v>1.6000000000000001E-3</v>
      </c>
      <c r="J47" s="28">
        <f t="shared" si="41"/>
        <v>0</v>
      </c>
      <c r="K47" s="28">
        <f t="shared" si="41"/>
        <v>0</v>
      </c>
      <c r="L47" s="28">
        <f t="shared" si="41"/>
        <v>0</v>
      </c>
      <c r="M47" s="28">
        <f t="shared" si="41"/>
        <v>0</v>
      </c>
      <c r="N47" s="28">
        <f t="shared" si="41"/>
        <v>0</v>
      </c>
      <c r="O47" s="28">
        <f t="shared" si="41"/>
        <v>0</v>
      </c>
      <c r="P47" s="28">
        <f t="shared" si="41"/>
        <v>0</v>
      </c>
      <c r="Q47" s="28">
        <f t="shared" si="41"/>
        <v>0</v>
      </c>
      <c r="R47" s="28">
        <f t="shared" si="41"/>
        <v>0</v>
      </c>
      <c r="S47" s="28">
        <f t="shared" si="41"/>
        <v>0</v>
      </c>
      <c r="T47" s="28">
        <f t="shared" si="41"/>
        <v>0</v>
      </c>
      <c r="U47" s="28">
        <f t="shared" si="41"/>
        <v>0</v>
      </c>
      <c r="V47" s="28">
        <f t="shared" si="41"/>
        <v>0</v>
      </c>
      <c r="W47" s="28">
        <f t="shared" si="41"/>
        <v>0</v>
      </c>
      <c r="X47" s="28">
        <f t="shared" si="41"/>
        <v>0</v>
      </c>
      <c r="Y47" s="28">
        <f t="shared" si="41"/>
        <v>0</v>
      </c>
      <c r="Z47" s="28">
        <f t="shared" si="41"/>
        <v>1.9E-3</v>
      </c>
      <c r="AA47" s="28">
        <f t="shared" si="41"/>
        <v>0</v>
      </c>
      <c r="AB47" s="28">
        <f t="shared" si="41"/>
        <v>0</v>
      </c>
      <c r="AC47" s="28">
        <f t="shared" si="41"/>
        <v>0</v>
      </c>
      <c r="AD47" s="28">
        <f t="shared" si="41"/>
        <v>0</v>
      </c>
      <c r="AE47" s="84"/>
      <c r="AF47" s="28">
        <f t="shared" si="42"/>
        <v>1.6000000000000001E-3</v>
      </c>
      <c r="AG47" s="28">
        <f t="shared" si="42"/>
        <v>0</v>
      </c>
      <c r="AH47" s="28"/>
      <c r="AI47" s="28">
        <f>AI9</f>
        <v>0</v>
      </c>
      <c r="AJ47" s="28">
        <f t="shared" si="42"/>
        <v>0</v>
      </c>
      <c r="AK47" s="28">
        <f t="shared" si="42"/>
        <v>0</v>
      </c>
      <c r="AL47" s="80"/>
    </row>
    <row r="48" spans="1:38" x14ac:dyDescent="0.3">
      <c r="A48" s="76"/>
      <c r="B48" s="120"/>
      <c r="C48" s="78"/>
      <c r="D48" s="5" t="s">
        <v>118</v>
      </c>
      <c r="E48" s="28">
        <f>MIN(E10:E15)</f>
        <v>0.11899999999999999</v>
      </c>
      <c r="F48" s="28">
        <f>MIN(F10:F15)</f>
        <v>0.111217</v>
      </c>
      <c r="G48" s="28">
        <f>MIN(G10:G15)</f>
        <v>0.12</v>
      </c>
      <c r="H48" s="28">
        <f>H14*0.7+H15*0.3</f>
        <v>0.10444299999999999</v>
      </c>
      <c r="I48" s="28">
        <f t="shared" ref="I48:AD48" si="43">MIN(I10:I15)</f>
        <v>0.13700000000000001</v>
      </c>
      <c r="J48" s="28">
        <f t="shared" si="43"/>
        <v>0.1948</v>
      </c>
      <c r="K48" s="28">
        <f t="shared" si="43"/>
        <v>0.2009</v>
      </c>
      <c r="L48" s="28">
        <f t="shared" si="43"/>
        <v>0.15629999999999999</v>
      </c>
      <c r="M48" s="28">
        <f t="shared" si="43"/>
        <v>0.29149999999999998</v>
      </c>
      <c r="N48" s="28">
        <f t="shared" si="43"/>
        <v>0.184</v>
      </c>
      <c r="O48" s="28">
        <f t="shared" si="43"/>
        <v>0.2099</v>
      </c>
      <c r="P48" s="28">
        <f t="shared" si="43"/>
        <v>0.17560000000000001</v>
      </c>
      <c r="Q48" s="28">
        <f t="shared" si="43"/>
        <v>0.1431</v>
      </c>
      <c r="R48" s="28">
        <f t="shared" si="43"/>
        <v>0.20699999999999999</v>
      </c>
      <c r="S48" s="28">
        <f t="shared" si="43"/>
        <v>0.19070000000000001</v>
      </c>
      <c r="T48" s="28">
        <f t="shared" si="43"/>
        <v>0.21990000000000001</v>
      </c>
      <c r="U48" s="28">
        <f t="shared" si="43"/>
        <v>0.1816521739130435</v>
      </c>
      <c r="V48" s="28">
        <f t="shared" si="43"/>
        <v>0.1647826086956522</v>
      </c>
      <c r="W48" s="28">
        <f t="shared" si="43"/>
        <v>0.18390000000000001</v>
      </c>
      <c r="X48" s="28">
        <f t="shared" si="43"/>
        <v>0.21199999999999999</v>
      </c>
      <c r="Y48" s="28">
        <f t="shared" si="43"/>
        <v>0.2135</v>
      </c>
      <c r="Z48" s="28">
        <f t="shared" si="43"/>
        <v>0.2172</v>
      </c>
      <c r="AA48" s="28">
        <f t="shared" si="43"/>
        <v>0.11799999999999999</v>
      </c>
      <c r="AB48" s="28">
        <f t="shared" si="43"/>
        <v>0.11799999999999999</v>
      </c>
      <c r="AC48" s="28">
        <f t="shared" si="43"/>
        <v>0.19921739130434785</v>
      </c>
      <c r="AD48" s="28">
        <f t="shared" si="43"/>
        <v>0.21590000000000001</v>
      </c>
      <c r="AE48" s="84"/>
      <c r="AF48" s="28">
        <f>MIN(AF10:AF15)</f>
        <v>0.19500000000000001</v>
      </c>
      <c r="AG48" s="28">
        <f>MIN(AG10:AG15)</f>
        <v>0.18340000000000001</v>
      </c>
      <c r="AH48" s="28"/>
      <c r="AI48" s="28">
        <f>MIN(AI10:AI15)</f>
        <v>0.2351</v>
      </c>
      <c r="AJ48" s="28">
        <f>MIN(AJ10:AJ15)</f>
        <v>0.2419</v>
      </c>
      <c r="AK48" s="28">
        <f>MIN(AK10:AK15)</f>
        <v>0.1648</v>
      </c>
      <c r="AL48" s="80"/>
    </row>
    <row r="49" spans="1:38" x14ac:dyDescent="0.3">
      <c r="A49" s="76"/>
      <c r="B49" s="120"/>
      <c r="C49" s="78">
        <v>24</v>
      </c>
      <c r="D49" s="5" t="s">
        <v>120</v>
      </c>
      <c r="E49" s="10">
        <f t="shared" ref="E49:AI49" si="44">$C$49</f>
        <v>24</v>
      </c>
      <c r="F49" s="10">
        <f t="shared" si="44"/>
        <v>24</v>
      </c>
      <c r="G49" s="10">
        <f t="shared" si="44"/>
        <v>24</v>
      </c>
      <c r="H49" s="10">
        <f t="shared" si="44"/>
        <v>24</v>
      </c>
      <c r="I49" s="10">
        <f t="shared" si="44"/>
        <v>24</v>
      </c>
      <c r="J49" s="10">
        <f t="shared" si="44"/>
        <v>24</v>
      </c>
      <c r="K49" s="10">
        <f t="shared" si="44"/>
        <v>24</v>
      </c>
      <c r="L49" s="10">
        <f t="shared" si="44"/>
        <v>24</v>
      </c>
      <c r="M49" s="10">
        <f t="shared" si="44"/>
        <v>24</v>
      </c>
      <c r="N49" s="10">
        <f t="shared" si="44"/>
        <v>24</v>
      </c>
      <c r="O49" s="10">
        <f t="shared" si="44"/>
        <v>24</v>
      </c>
      <c r="P49" s="10">
        <f t="shared" si="44"/>
        <v>24</v>
      </c>
      <c r="Q49" s="10">
        <f t="shared" si="44"/>
        <v>24</v>
      </c>
      <c r="R49" s="10">
        <f t="shared" si="44"/>
        <v>24</v>
      </c>
      <c r="S49" s="10">
        <f t="shared" si="44"/>
        <v>24</v>
      </c>
      <c r="T49" s="10">
        <f t="shared" si="44"/>
        <v>24</v>
      </c>
      <c r="U49" s="10">
        <f t="shared" si="44"/>
        <v>24</v>
      </c>
      <c r="V49" s="10">
        <f t="shared" si="44"/>
        <v>24</v>
      </c>
      <c r="W49" s="10">
        <f t="shared" si="44"/>
        <v>24</v>
      </c>
      <c r="X49" s="10">
        <f t="shared" si="44"/>
        <v>24</v>
      </c>
      <c r="Y49" s="10">
        <f t="shared" si="44"/>
        <v>24</v>
      </c>
      <c r="Z49" s="10">
        <f t="shared" si="44"/>
        <v>24</v>
      </c>
      <c r="AA49" s="10">
        <f t="shared" si="44"/>
        <v>24</v>
      </c>
      <c r="AB49" s="10">
        <f t="shared" si="44"/>
        <v>24</v>
      </c>
      <c r="AC49" s="10">
        <f t="shared" si="44"/>
        <v>24</v>
      </c>
      <c r="AD49" s="10">
        <f t="shared" si="44"/>
        <v>24</v>
      </c>
      <c r="AE49" s="83"/>
      <c r="AF49" s="10">
        <f>$C$49</f>
        <v>24</v>
      </c>
      <c r="AG49" s="10">
        <f>$C$49</f>
        <v>24</v>
      </c>
      <c r="AH49" s="10"/>
      <c r="AI49" s="10">
        <f t="shared" si="44"/>
        <v>24</v>
      </c>
      <c r="AJ49" s="10">
        <f>$C$49</f>
        <v>24</v>
      </c>
      <c r="AK49" s="10">
        <f>$C$49</f>
        <v>24</v>
      </c>
      <c r="AL49" s="79"/>
    </row>
    <row r="50" spans="1:38" x14ac:dyDescent="0.3">
      <c r="A50" s="76"/>
      <c r="B50" s="120"/>
      <c r="C50" s="78"/>
      <c r="D50" s="5" t="s">
        <v>126</v>
      </c>
      <c r="E50" s="11">
        <f>E49*E48</f>
        <v>2.8559999999999999</v>
      </c>
      <c r="F50" s="11">
        <f t="shared" ref="F50:AD50" si="45">F49*F48</f>
        <v>2.6692079999999998</v>
      </c>
      <c r="G50" s="11">
        <f t="shared" si="45"/>
        <v>2.88</v>
      </c>
      <c r="H50" s="11">
        <f t="shared" si="45"/>
        <v>2.5066319999999997</v>
      </c>
      <c r="I50" s="11">
        <f t="shared" si="45"/>
        <v>3.2880000000000003</v>
      </c>
      <c r="J50" s="11">
        <f t="shared" si="45"/>
        <v>4.6752000000000002</v>
      </c>
      <c r="K50" s="11">
        <f t="shared" si="45"/>
        <v>4.8216000000000001</v>
      </c>
      <c r="L50" s="11">
        <f t="shared" si="45"/>
        <v>3.7511999999999999</v>
      </c>
      <c r="M50" s="11">
        <f t="shared" si="45"/>
        <v>6.9959999999999996</v>
      </c>
      <c r="N50" s="11">
        <f t="shared" si="45"/>
        <v>4.4160000000000004</v>
      </c>
      <c r="O50" s="11">
        <f t="shared" si="45"/>
        <v>5.0376000000000003</v>
      </c>
      <c r="P50" s="11">
        <f t="shared" si="45"/>
        <v>4.2144000000000004</v>
      </c>
      <c r="Q50" s="11">
        <f t="shared" si="45"/>
        <v>3.4344000000000001</v>
      </c>
      <c r="R50" s="11">
        <f t="shared" si="45"/>
        <v>4.968</v>
      </c>
      <c r="S50" s="11">
        <f t="shared" si="45"/>
        <v>4.5768000000000004</v>
      </c>
      <c r="T50" s="11">
        <f t="shared" si="45"/>
        <v>5.2776000000000005</v>
      </c>
      <c r="U50" s="11">
        <f t="shared" si="45"/>
        <v>4.3596521739130445</v>
      </c>
      <c r="V50" s="11">
        <f t="shared" si="45"/>
        <v>3.9547826086956528</v>
      </c>
      <c r="W50" s="11">
        <f t="shared" si="45"/>
        <v>4.4136000000000006</v>
      </c>
      <c r="X50" s="11">
        <f t="shared" si="45"/>
        <v>5.0880000000000001</v>
      </c>
      <c r="Y50" s="11">
        <f t="shared" si="45"/>
        <v>5.1239999999999997</v>
      </c>
      <c r="Z50" s="11">
        <f t="shared" si="45"/>
        <v>5.2127999999999997</v>
      </c>
      <c r="AA50" s="11">
        <f t="shared" si="45"/>
        <v>2.8319999999999999</v>
      </c>
      <c r="AB50" s="11">
        <f t="shared" si="45"/>
        <v>2.8319999999999999</v>
      </c>
      <c r="AC50" s="11">
        <f t="shared" si="45"/>
        <v>4.7812173913043488</v>
      </c>
      <c r="AD50" s="11">
        <f t="shared" si="45"/>
        <v>5.1816000000000004</v>
      </c>
      <c r="AE50" s="85"/>
      <c r="AF50" s="11">
        <f t="shared" ref="AF50:AK50" si="46">AF49*AF48</f>
        <v>4.68</v>
      </c>
      <c r="AG50" s="11">
        <f t="shared" si="46"/>
        <v>4.4016000000000002</v>
      </c>
      <c r="AH50" s="11"/>
      <c r="AI50" s="11">
        <f>AI49*AI48</f>
        <v>5.6424000000000003</v>
      </c>
      <c r="AJ50" s="11">
        <f t="shared" si="46"/>
        <v>5.8056000000000001</v>
      </c>
      <c r="AK50" s="11">
        <f t="shared" si="46"/>
        <v>3.9552</v>
      </c>
      <c r="AL50" s="81"/>
    </row>
    <row r="51" spans="1:38" x14ac:dyDescent="0.3">
      <c r="A51" s="76"/>
      <c r="B51" s="120"/>
      <c r="C51" s="78"/>
      <c r="D51" s="5" t="s">
        <v>121</v>
      </c>
      <c r="E51" s="11">
        <f>E49*E47</f>
        <v>3.8400000000000004E-2</v>
      </c>
      <c r="F51" s="11">
        <f t="shared" ref="F51:AD51" si="47">F49*F47</f>
        <v>0</v>
      </c>
      <c r="G51" s="11">
        <f t="shared" si="47"/>
        <v>0</v>
      </c>
      <c r="H51" s="11">
        <f t="shared" si="47"/>
        <v>0</v>
      </c>
      <c r="I51" s="11">
        <f t="shared" si="47"/>
        <v>3.8400000000000004E-2</v>
      </c>
      <c r="J51" s="11">
        <f t="shared" si="47"/>
        <v>0</v>
      </c>
      <c r="K51" s="11">
        <f t="shared" si="47"/>
        <v>0</v>
      </c>
      <c r="L51" s="11">
        <f t="shared" si="47"/>
        <v>0</v>
      </c>
      <c r="M51" s="11">
        <f t="shared" si="47"/>
        <v>0</v>
      </c>
      <c r="N51" s="11">
        <f t="shared" si="47"/>
        <v>0</v>
      </c>
      <c r="O51" s="11">
        <f t="shared" si="47"/>
        <v>0</v>
      </c>
      <c r="P51" s="11">
        <f t="shared" si="47"/>
        <v>0</v>
      </c>
      <c r="Q51" s="11">
        <f t="shared" si="47"/>
        <v>0</v>
      </c>
      <c r="R51" s="11">
        <f t="shared" si="47"/>
        <v>0</v>
      </c>
      <c r="S51" s="11">
        <f t="shared" si="47"/>
        <v>0</v>
      </c>
      <c r="T51" s="11">
        <f t="shared" si="47"/>
        <v>0</v>
      </c>
      <c r="U51" s="11">
        <f t="shared" si="47"/>
        <v>0</v>
      </c>
      <c r="V51" s="11">
        <f t="shared" si="47"/>
        <v>0</v>
      </c>
      <c r="W51" s="11">
        <f t="shared" si="47"/>
        <v>0</v>
      </c>
      <c r="X51" s="11">
        <f t="shared" si="47"/>
        <v>0</v>
      </c>
      <c r="Y51" s="11">
        <f t="shared" si="47"/>
        <v>0</v>
      </c>
      <c r="Z51" s="11">
        <f t="shared" si="47"/>
        <v>4.5600000000000002E-2</v>
      </c>
      <c r="AA51" s="11">
        <f t="shared" si="47"/>
        <v>0</v>
      </c>
      <c r="AB51" s="11">
        <f t="shared" si="47"/>
        <v>0</v>
      </c>
      <c r="AC51" s="11">
        <f t="shared" si="47"/>
        <v>0</v>
      </c>
      <c r="AD51" s="11">
        <f t="shared" si="47"/>
        <v>0</v>
      </c>
      <c r="AE51" s="85"/>
      <c r="AF51" s="11">
        <f t="shared" ref="AF51:AK51" si="48">AF49*AF47</f>
        <v>3.8400000000000004E-2</v>
      </c>
      <c r="AG51" s="11">
        <f t="shared" si="48"/>
        <v>0</v>
      </c>
      <c r="AH51" s="11"/>
      <c r="AI51" s="11">
        <f>AI49*AI47</f>
        <v>0</v>
      </c>
      <c r="AJ51" s="11">
        <f t="shared" si="48"/>
        <v>0</v>
      </c>
      <c r="AK51" s="11">
        <f t="shared" si="48"/>
        <v>0</v>
      </c>
      <c r="AL51" s="81"/>
    </row>
    <row r="52" spans="1:38" x14ac:dyDescent="0.3">
      <c r="A52" s="76"/>
      <c r="B52" s="120"/>
      <c r="C52" s="78"/>
      <c r="D52" s="5" t="s">
        <v>123</v>
      </c>
      <c r="E52" s="11">
        <f>(E50+E51)*1.15</f>
        <v>3.32856</v>
      </c>
      <c r="F52" s="11">
        <f t="shared" ref="F52:AD52" si="49">(F50+F51)*1.15</f>
        <v>3.0695891999999994</v>
      </c>
      <c r="G52" s="11">
        <f t="shared" si="49"/>
        <v>3.3119999999999998</v>
      </c>
      <c r="H52" s="11">
        <f t="shared" si="49"/>
        <v>2.8826267999999993</v>
      </c>
      <c r="I52" s="11">
        <f t="shared" si="49"/>
        <v>3.8253600000000003</v>
      </c>
      <c r="J52" s="11">
        <f t="shared" si="49"/>
        <v>5.3764799999999999</v>
      </c>
      <c r="K52" s="11">
        <f t="shared" si="49"/>
        <v>5.5448399999999998</v>
      </c>
      <c r="L52" s="11">
        <f t="shared" si="49"/>
        <v>4.3138799999999993</v>
      </c>
      <c r="M52" s="11">
        <f t="shared" si="49"/>
        <v>8.045399999999999</v>
      </c>
      <c r="N52" s="11">
        <f t="shared" si="49"/>
        <v>5.0784000000000002</v>
      </c>
      <c r="O52" s="11">
        <f t="shared" si="49"/>
        <v>5.7932399999999999</v>
      </c>
      <c r="P52" s="11">
        <f t="shared" si="49"/>
        <v>4.8465600000000002</v>
      </c>
      <c r="Q52" s="11">
        <f t="shared" si="49"/>
        <v>3.94956</v>
      </c>
      <c r="R52" s="11">
        <f t="shared" si="49"/>
        <v>5.7131999999999996</v>
      </c>
      <c r="S52" s="11">
        <f t="shared" si="49"/>
        <v>5.2633200000000002</v>
      </c>
      <c r="T52" s="11">
        <f t="shared" si="49"/>
        <v>6.0692399999999997</v>
      </c>
      <c r="U52" s="11">
        <f t="shared" si="49"/>
        <v>5.0136000000000012</v>
      </c>
      <c r="V52" s="11">
        <f t="shared" si="49"/>
        <v>4.548</v>
      </c>
      <c r="W52" s="11">
        <f t="shared" si="49"/>
        <v>5.0756399999999999</v>
      </c>
      <c r="X52" s="11">
        <f t="shared" si="49"/>
        <v>5.8511999999999995</v>
      </c>
      <c r="Y52" s="11">
        <f t="shared" si="49"/>
        <v>5.8925999999999989</v>
      </c>
      <c r="Z52" s="11">
        <f t="shared" si="49"/>
        <v>6.0471599999999999</v>
      </c>
      <c r="AA52" s="11">
        <f t="shared" si="49"/>
        <v>3.2567999999999997</v>
      </c>
      <c r="AB52" s="11">
        <f t="shared" si="49"/>
        <v>3.2567999999999997</v>
      </c>
      <c r="AC52" s="11">
        <f t="shared" si="49"/>
        <v>5.4984000000000011</v>
      </c>
      <c r="AD52" s="11">
        <f t="shared" si="49"/>
        <v>5.9588400000000004</v>
      </c>
      <c r="AE52" s="85"/>
      <c r="AF52" s="11">
        <f t="shared" ref="AF52:AK52" si="50">(AF50+AF51)*1.15</f>
        <v>5.4261599999999994</v>
      </c>
      <c r="AG52" s="11">
        <f t="shared" si="50"/>
        <v>5.0618400000000001</v>
      </c>
      <c r="AH52" s="11"/>
      <c r="AI52" s="11">
        <f>(AI50+AI51)*1.15</f>
        <v>6.4887600000000001</v>
      </c>
      <c r="AJ52" s="11">
        <f t="shared" si="50"/>
        <v>6.6764399999999995</v>
      </c>
      <c r="AK52" s="11">
        <f t="shared" si="50"/>
        <v>4.5484799999999996</v>
      </c>
      <c r="AL52" s="81"/>
    </row>
    <row r="53" spans="1:38" x14ac:dyDescent="0.3">
      <c r="A53" s="76"/>
      <c r="B53" s="120"/>
      <c r="C53" s="78"/>
      <c r="D53" s="5" t="s">
        <v>124</v>
      </c>
      <c r="E53" s="11">
        <f>E46*1.15</f>
        <v>3.0129999999999999</v>
      </c>
      <c r="F53" s="11">
        <f t="shared" ref="F53:AD53" si="51">F46*1.15</f>
        <v>2.005255</v>
      </c>
      <c r="G53" s="11">
        <f t="shared" si="51"/>
        <v>2.6449999999999996</v>
      </c>
      <c r="H53" s="11">
        <f t="shared" si="51"/>
        <v>2.7829999999999999</v>
      </c>
      <c r="I53" s="11">
        <f t="shared" si="51"/>
        <v>2.7254999999999998</v>
      </c>
      <c r="J53" s="11">
        <f t="shared" si="51"/>
        <v>2.6679999999999997</v>
      </c>
      <c r="K53" s="11">
        <f t="shared" si="51"/>
        <v>2.6679999999999997</v>
      </c>
      <c r="L53" s="11">
        <f t="shared" si="51"/>
        <v>2.6679999999999997</v>
      </c>
      <c r="M53" s="11">
        <f t="shared" si="51"/>
        <v>1.1499999999999999</v>
      </c>
      <c r="N53" s="11">
        <f t="shared" si="51"/>
        <v>1.1499999999999999</v>
      </c>
      <c r="O53" s="11">
        <f t="shared" si="51"/>
        <v>0.97749999999999992</v>
      </c>
      <c r="P53" s="11">
        <f t="shared" si="51"/>
        <v>2.7829999999999999</v>
      </c>
      <c r="Q53" s="11">
        <f t="shared" si="51"/>
        <v>2.7829999999999999</v>
      </c>
      <c r="R53" s="11">
        <f t="shared" si="51"/>
        <v>1.5525</v>
      </c>
      <c r="S53" s="11">
        <f t="shared" si="51"/>
        <v>2.4615749999999998</v>
      </c>
      <c r="T53" s="11">
        <f t="shared" si="51"/>
        <v>2.80002</v>
      </c>
      <c r="U53" s="11">
        <f t="shared" si="51"/>
        <v>2.6615000000000002</v>
      </c>
      <c r="V53" s="11">
        <f t="shared" si="51"/>
        <v>2.415</v>
      </c>
      <c r="W53" s="11">
        <f t="shared" si="51"/>
        <v>2.5414999999999996</v>
      </c>
      <c r="X53" s="11">
        <f t="shared" si="51"/>
        <v>2.4687049999999999</v>
      </c>
      <c r="Y53" s="11">
        <f t="shared" si="51"/>
        <v>2.4194849999999999</v>
      </c>
      <c r="Z53" s="11">
        <f t="shared" si="51"/>
        <v>3.1194439999999997</v>
      </c>
      <c r="AA53" s="11">
        <f t="shared" si="51"/>
        <v>2.7898999999999998</v>
      </c>
      <c r="AB53" s="11">
        <f t="shared" si="51"/>
        <v>2.5073449999999995</v>
      </c>
      <c r="AC53" s="11">
        <f t="shared" si="51"/>
        <v>2.5874999999999999</v>
      </c>
      <c r="AD53" s="11">
        <f t="shared" si="51"/>
        <v>2.7829999999999999</v>
      </c>
      <c r="AE53" s="85"/>
      <c r="AF53" s="11">
        <f t="shared" ref="AF53:AK53" si="52">AF46*1.15</f>
        <v>2.4931999999999999</v>
      </c>
      <c r="AG53" s="11">
        <f t="shared" si="52"/>
        <v>2.5644999999999998</v>
      </c>
      <c r="AH53" s="11"/>
      <c r="AI53" s="11">
        <f>AI46*1.15</f>
        <v>2.8500449999999997</v>
      </c>
      <c r="AJ53" s="11">
        <f t="shared" si="52"/>
        <v>2.4402999999999997</v>
      </c>
      <c r="AK53" s="11">
        <f t="shared" si="52"/>
        <v>2.2769999999999997</v>
      </c>
      <c r="AL53" s="81"/>
    </row>
    <row r="54" spans="1:38" x14ac:dyDescent="0.3">
      <c r="A54" s="76"/>
      <c r="B54" s="120"/>
      <c r="C54" s="78"/>
      <c r="D54" s="5" t="s">
        <v>122</v>
      </c>
      <c r="E54" s="11">
        <f>E52+E53</f>
        <v>6.3415599999999994</v>
      </c>
      <c r="F54" s="11">
        <f t="shared" ref="F54:AD54" si="53">F52+F53</f>
        <v>5.0748441999999994</v>
      </c>
      <c r="G54" s="11">
        <f t="shared" si="53"/>
        <v>5.956999999999999</v>
      </c>
      <c r="H54" s="11">
        <f t="shared" si="53"/>
        <v>5.6656267999999992</v>
      </c>
      <c r="I54" s="11">
        <f t="shared" si="53"/>
        <v>6.5508600000000001</v>
      </c>
      <c r="J54" s="11">
        <f t="shared" si="53"/>
        <v>8.0444800000000001</v>
      </c>
      <c r="K54" s="11">
        <f t="shared" si="53"/>
        <v>8.2128399999999999</v>
      </c>
      <c r="L54" s="11">
        <f t="shared" si="53"/>
        <v>6.9818799999999985</v>
      </c>
      <c r="M54" s="11">
        <f t="shared" si="53"/>
        <v>9.1953999999999994</v>
      </c>
      <c r="N54" s="11">
        <f t="shared" si="53"/>
        <v>6.2284000000000006</v>
      </c>
      <c r="O54" s="11">
        <f t="shared" si="53"/>
        <v>6.77074</v>
      </c>
      <c r="P54" s="11">
        <f t="shared" si="53"/>
        <v>7.6295599999999997</v>
      </c>
      <c r="Q54" s="11">
        <f t="shared" si="53"/>
        <v>6.7325599999999994</v>
      </c>
      <c r="R54" s="11">
        <f t="shared" si="53"/>
        <v>7.2656999999999998</v>
      </c>
      <c r="S54" s="11">
        <f t="shared" si="53"/>
        <v>7.7248950000000001</v>
      </c>
      <c r="T54" s="11">
        <f t="shared" si="53"/>
        <v>8.8692600000000006</v>
      </c>
      <c r="U54" s="11">
        <f t="shared" si="53"/>
        <v>7.6751000000000014</v>
      </c>
      <c r="V54" s="11">
        <f t="shared" si="53"/>
        <v>6.9630000000000001</v>
      </c>
      <c r="W54" s="11">
        <f t="shared" si="53"/>
        <v>7.6171399999999991</v>
      </c>
      <c r="X54" s="11">
        <f t="shared" si="53"/>
        <v>8.3199049999999986</v>
      </c>
      <c r="Y54" s="11">
        <f t="shared" si="53"/>
        <v>8.3120849999999997</v>
      </c>
      <c r="Z54" s="11">
        <f t="shared" si="53"/>
        <v>9.1666039999999995</v>
      </c>
      <c r="AA54" s="11">
        <f t="shared" si="53"/>
        <v>6.0466999999999995</v>
      </c>
      <c r="AB54" s="11">
        <f t="shared" si="53"/>
        <v>5.7641449999999992</v>
      </c>
      <c r="AC54" s="11">
        <f t="shared" si="53"/>
        <v>8.0859000000000005</v>
      </c>
      <c r="AD54" s="11">
        <f t="shared" si="53"/>
        <v>8.7418399999999998</v>
      </c>
      <c r="AE54" s="85"/>
      <c r="AF54" s="11">
        <f t="shared" ref="AF54:AK54" si="54">AF52+AF53</f>
        <v>7.9193599999999993</v>
      </c>
      <c r="AG54" s="11">
        <f t="shared" si="54"/>
        <v>7.6263399999999999</v>
      </c>
      <c r="AH54" s="11"/>
      <c r="AI54" s="11">
        <f>AI52+AI53</f>
        <v>9.3388050000000007</v>
      </c>
      <c r="AJ54" s="11">
        <f t="shared" si="54"/>
        <v>9.1167400000000001</v>
      </c>
      <c r="AK54" s="11">
        <f t="shared" si="54"/>
        <v>6.8254799999999989</v>
      </c>
      <c r="AL54" s="81"/>
    </row>
    <row r="55" spans="1:38" x14ac:dyDescent="0.3">
      <c r="A55" s="88"/>
      <c r="AE55" s="83"/>
      <c r="AL55" s="79"/>
    </row>
    <row r="56" spans="1:38" x14ac:dyDescent="0.3">
      <c r="A56" s="87"/>
      <c r="B56" s="46"/>
      <c r="C56" s="46"/>
      <c r="D56" s="49" t="str">
        <f>CONCATENATE("Best plans for ",B2, " assuming annual consumption of ",B26, " kWh")</f>
        <v>Best plans for Hamilton assuming annual consumption of 8900 kWh</v>
      </c>
      <c r="E56" s="46"/>
      <c r="F56" s="46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</row>
    <row r="57" spans="1:38" x14ac:dyDescent="0.3">
      <c r="A57" s="87"/>
      <c r="B57" s="46"/>
      <c r="C57" s="46"/>
      <c r="D57" s="49" t="str">
        <f t="shared" ref="D57:AD58" si="55">D1</f>
        <v>Plan Type</v>
      </c>
      <c r="E57" s="49" t="str">
        <f t="shared" si="55"/>
        <v>EV plan</v>
      </c>
      <c r="F57" s="49" t="str">
        <f t="shared" si="55"/>
        <v>EV plan</v>
      </c>
      <c r="G57" s="49" t="str">
        <f t="shared" si="55"/>
        <v>EV plan</v>
      </c>
      <c r="H57" s="49" t="str">
        <f t="shared" si="55"/>
        <v>EV plan</v>
      </c>
      <c r="I57" s="49" t="str">
        <f t="shared" si="55"/>
        <v>Regular power plan</v>
      </c>
      <c r="J57" s="49" t="str">
        <f t="shared" si="55"/>
        <v>Regular power plan</v>
      </c>
      <c r="K57" s="49" t="str">
        <f t="shared" si="55"/>
        <v>Regular power plan</v>
      </c>
      <c r="L57" s="49" t="str">
        <f t="shared" si="55"/>
        <v>Regular power plan</v>
      </c>
      <c r="M57" s="49" t="str">
        <f t="shared" si="55"/>
        <v>Regular power plan</v>
      </c>
      <c r="N57" s="49" t="str">
        <f t="shared" si="55"/>
        <v>Regular power plan</v>
      </c>
      <c r="O57" s="49" t="str">
        <f t="shared" si="55"/>
        <v>Regular power plan</v>
      </c>
      <c r="P57" s="49" t="str">
        <f t="shared" si="55"/>
        <v>Regular power plan</v>
      </c>
      <c r="Q57" s="49" t="str">
        <f t="shared" si="55"/>
        <v>Regular power plan</v>
      </c>
      <c r="R57" s="49" t="str">
        <f t="shared" si="55"/>
        <v>Regular power plan</v>
      </c>
      <c r="S57" s="49" t="str">
        <f t="shared" si="55"/>
        <v>Regular power plan</v>
      </c>
      <c r="T57" s="49" t="str">
        <f t="shared" si="55"/>
        <v>Regular power plan</v>
      </c>
      <c r="U57" s="49" t="str">
        <f t="shared" si="55"/>
        <v>Regular power plan</v>
      </c>
      <c r="V57" s="49" t="str">
        <f t="shared" si="55"/>
        <v>Regular power plan</v>
      </c>
      <c r="W57" s="49" t="str">
        <f t="shared" si="55"/>
        <v>Regular power plan</v>
      </c>
      <c r="X57" s="49" t="str">
        <f t="shared" si="55"/>
        <v>Regular power plan</v>
      </c>
      <c r="Y57" s="49" t="str">
        <f t="shared" si="55"/>
        <v>Regular power plan</v>
      </c>
      <c r="Z57" s="49" t="str">
        <f t="shared" si="55"/>
        <v>Regular power plan</v>
      </c>
      <c r="AA57" s="49" t="str">
        <f t="shared" si="55"/>
        <v>Regular power plan</v>
      </c>
      <c r="AB57" s="49" t="str">
        <f t="shared" si="55"/>
        <v>Regular power plan</v>
      </c>
      <c r="AC57" s="49" t="str">
        <f t="shared" si="55"/>
        <v>Regular power plan</v>
      </c>
      <c r="AD57" s="49" t="str">
        <f t="shared" si="55"/>
        <v>Regular power plan</v>
      </c>
      <c r="AE57" s="83"/>
      <c r="AF57" s="49" t="str">
        <f t="shared" ref="AF57:AK58" si="56">AF1</f>
        <v>Bundle Power Plan</v>
      </c>
      <c r="AG57" s="49" t="str">
        <f t="shared" si="56"/>
        <v>Bundle Power Plan</v>
      </c>
      <c r="AH57" s="49"/>
      <c r="AI57" s="49" t="str">
        <f>AI1</f>
        <v>Bundle power plan</v>
      </c>
      <c r="AJ57" s="49" t="str">
        <f t="shared" si="56"/>
        <v>Bundle Power Plan</v>
      </c>
      <c r="AK57" s="49" t="str">
        <f t="shared" si="56"/>
        <v>Bundle Power Plan</v>
      </c>
      <c r="AL57" s="79"/>
    </row>
    <row r="58" spans="1:38" ht="14.4" customHeight="1" x14ac:dyDescent="0.3">
      <c r="A58" s="87"/>
      <c r="B58" s="75"/>
      <c r="C58" s="75"/>
      <c r="D58" s="5" t="s">
        <v>106</v>
      </c>
      <c r="E58" s="5" t="str">
        <f t="shared" si="55"/>
        <v>Contact EV - Good Charge (Standard)</v>
      </c>
      <c r="F58" s="5" t="str">
        <f t="shared" si="55"/>
        <v>Meridian EV</v>
      </c>
      <c r="G58" s="5" t="str">
        <f t="shared" si="55"/>
        <v>Genesis EV Plan</v>
      </c>
      <c r="H58" s="5" t="str">
        <f t="shared" si="55"/>
        <v>Z Energy - EV at Home Plan</v>
      </c>
      <c r="I58" s="5" t="str">
        <f t="shared" si="55"/>
        <v>Contact Basic Plan (Standard)</v>
      </c>
      <c r="J58" s="5" t="str">
        <f t="shared" si="55"/>
        <v>Ecotricity ecoSAVER (Standard)</v>
      </c>
      <c r="K58" s="5" t="str">
        <f t="shared" si="55"/>
        <v>Ecotricity ecoANYTIME (Standard)</v>
      </c>
      <c r="L58" s="5" t="str">
        <f t="shared" si="55"/>
        <v>Ecotricity ecoWHOLESALE (Standard)</v>
      </c>
      <c r="M58" s="5" t="str">
        <f t="shared" si="55"/>
        <v>Electric Kiwi - Kiwi (Standard)</v>
      </c>
      <c r="N58" s="5" t="str">
        <f t="shared" si="55"/>
        <v>Electric Kiwi - MoveMaster (Standard)</v>
      </c>
      <c r="O58" s="5" t="str">
        <f t="shared" si="55"/>
        <v>Electric Kiwi - Prepay 300 (Standard)</v>
      </c>
      <c r="P58" s="5" t="str">
        <f t="shared" si="55"/>
        <v>Flick Energy Flat (Standard)</v>
      </c>
      <c r="Q58" s="5" t="str">
        <f t="shared" si="55"/>
        <v>Flick Energy Off Peak (Standard)</v>
      </c>
      <c r="R58" s="5" t="str">
        <f t="shared" si="55"/>
        <v>Frank Energy (Standard)</v>
      </c>
      <c r="S58" s="5" t="str">
        <f t="shared" si="55"/>
        <v>Genesis Energy Basic (Standard)</v>
      </c>
      <c r="T58" s="5" t="str">
        <f t="shared" si="55"/>
        <v>Genesis Energy Plus (Standard)</v>
      </c>
      <c r="U58" s="5" t="str">
        <f t="shared" si="55"/>
        <v>Globug (Standard)</v>
      </c>
      <c r="V58" s="5" t="str">
        <f t="shared" si="55"/>
        <v>Mercury Open Term (Standard)</v>
      </c>
      <c r="W58" s="5" t="str">
        <f t="shared" si="55"/>
        <v>Mercury 1 Year Fixed (Standard)</v>
      </c>
      <c r="X58" s="5" t="str">
        <f t="shared" si="55"/>
        <v>Meridian 2- year contract (Standard)</v>
      </c>
      <c r="Y58" s="5" t="str">
        <f t="shared" si="55"/>
        <v>Meridian No Fixed Term (Standard)</v>
      </c>
      <c r="Z58" s="5" t="str">
        <f t="shared" si="55"/>
        <v>Nova Energy (Standard)</v>
      </c>
      <c r="AA58" s="5" t="str">
        <f t="shared" si="55"/>
        <v>Octopus Flexi (Standard)</v>
      </c>
      <c r="AB58" s="5" t="str">
        <f t="shared" si="55"/>
        <v>Octopus Peaker (Standard)</v>
      </c>
      <c r="AC58" s="5" t="str">
        <f t="shared" si="55"/>
        <v>Powershop (Standard)</v>
      </c>
      <c r="AD58" s="5" t="str">
        <f t="shared" si="55"/>
        <v>Z Fuel back home (Standard)</v>
      </c>
      <c r="AE58" s="83"/>
      <c r="AF58" s="5" t="str">
        <f t="shared" si="56"/>
        <v>Contact Broadband Bundle (Standard)</v>
      </c>
      <c r="AG58" s="5" t="str">
        <f t="shared" si="56"/>
        <v>Mercury Broadband Bundle (Standard)</v>
      </c>
      <c r="AH58" s="5"/>
      <c r="AI58" s="5" t="str">
        <f>AI2</f>
        <v>Slingshot (Standard)</v>
      </c>
      <c r="AJ58" s="5" t="str">
        <f t="shared" si="56"/>
        <v>2degrees Bundle (Standard)</v>
      </c>
      <c r="AK58" s="5" t="str">
        <f t="shared" si="56"/>
        <v>Electric Kiwi - PowerShifter (Standard)</v>
      </c>
      <c r="AL58" s="79"/>
    </row>
    <row r="59" spans="1:38" ht="28.8" customHeight="1" x14ac:dyDescent="0.3">
      <c r="A59" s="87"/>
      <c r="B59" s="106" t="s">
        <v>90</v>
      </c>
      <c r="C59" s="106"/>
      <c r="D59" s="5" t="s">
        <v>74</v>
      </c>
      <c r="E59" s="6">
        <f t="shared" ref="E59:AD59" si="57">E24</f>
        <v>3132.5183499999994</v>
      </c>
      <c r="F59" s="6">
        <f t="shared" si="57"/>
        <v>2353.8152258114997</v>
      </c>
      <c r="G59" s="6">
        <f t="shared" si="57"/>
        <v>2679.1978558999999</v>
      </c>
      <c r="H59" s="6">
        <f t="shared" si="57"/>
        <v>2817.7557944999999</v>
      </c>
      <c r="I59" s="6">
        <f t="shared" si="57"/>
        <v>2413.3784999999998</v>
      </c>
      <c r="J59" s="6">
        <f t="shared" si="57"/>
        <v>3414.2636350000002</v>
      </c>
      <c r="K59" s="6">
        <f t="shared" si="57"/>
        <v>3403.8648750000002</v>
      </c>
      <c r="L59" s="6">
        <f t="shared" si="57"/>
        <v>3365.6166800000001</v>
      </c>
      <c r="M59" s="6">
        <f t="shared" si="57"/>
        <v>3701.3980499999998</v>
      </c>
      <c r="N59" s="6">
        <f t="shared" si="57"/>
        <v>3361.6574599999999</v>
      </c>
      <c r="O59" s="6">
        <f t="shared" si="57"/>
        <v>2719.7419500000001</v>
      </c>
      <c r="P59" s="6">
        <f t="shared" si="57"/>
        <v>2813.0609999999997</v>
      </c>
      <c r="Q59" s="6">
        <f t="shared" si="57"/>
        <v>2808.3528999999999</v>
      </c>
      <c r="R59" s="6">
        <f t="shared" si="57"/>
        <v>2685.3074999999994</v>
      </c>
      <c r="S59" s="6">
        <f t="shared" si="57"/>
        <v>2850.2893749999998</v>
      </c>
      <c r="T59" s="6">
        <f t="shared" si="57"/>
        <v>2976.322772</v>
      </c>
      <c r="U59" s="6">
        <f t="shared" si="57"/>
        <v>2830.6575000000003</v>
      </c>
      <c r="V59" s="6">
        <f t="shared" si="57"/>
        <v>2568.0250000000001</v>
      </c>
      <c r="W59" s="6">
        <f t="shared" si="57"/>
        <v>2559.864</v>
      </c>
      <c r="X59" s="6">
        <f t="shared" si="57"/>
        <v>2870.8973249999999</v>
      </c>
      <c r="Y59" s="6">
        <f t="shared" si="57"/>
        <v>2948.2845249999996</v>
      </c>
      <c r="Z59" s="6">
        <f t="shared" si="57"/>
        <v>3381.0855599999995</v>
      </c>
      <c r="AA59" s="6">
        <f t="shared" si="57"/>
        <v>2964.3963999999996</v>
      </c>
      <c r="AB59" s="6">
        <f t="shared" si="57"/>
        <v>2861.2638249999995</v>
      </c>
      <c r="AC59" s="6">
        <f t="shared" si="57"/>
        <v>2833.4274999999998</v>
      </c>
      <c r="AD59" s="6">
        <f t="shared" si="57"/>
        <v>3225.5315000000001</v>
      </c>
      <c r="AE59" s="85"/>
      <c r="AF59" s="6">
        <f>AF24</f>
        <v>2922.2189999999996</v>
      </c>
      <c r="AG59" s="6">
        <f>AG24</f>
        <v>2813.1414999999997</v>
      </c>
      <c r="AH59" s="6"/>
      <c r="AI59" s="6">
        <f>AI24</f>
        <v>3206.5149249999995</v>
      </c>
      <c r="AJ59" s="6">
        <f>AJ24</f>
        <v>3366.5559999999996</v>
      </c>
      <c r="AK59" s="6">
        <f>AK24</f>
        <v>2517.8329999999996</v>
      </c>
      <c r="AL59" s="81"/>
    </row>
    <row r="60" spans="1:38" x14ac:dyDescent="0.3">
      <c r="A60" s="87"/>
      <c r="B60" s="106"/>
      <c r="C60" s="106"/>
      <c r="D60" s="5" t="s">
        <v>75</v>
      </c>
      <c r="E60" s="5" t="str">
        <f t="shared" ref="E60:AD60" si="58">E3</f>
        <v>Open</v>
      </c>
      <c r="F60" s="5" t="str">
        <f t="shared" si="58"/>
        <v>Fixed (24 months, prices fixed too)</v>
      </c>
      <c r="G60" s="5" t="str">
        <f t="shared" si="58"/>
        <v>Fixed (12 months)</v>
      </c>
      <c r="H60" s="5" t="str">
        <f t="shared" si="58"/>
        <v>Open</v>
      </c>
      <c r="I60" s="5" t="str">
        <f t="shared" si="58"/>
        <v>Open</v>
      </c>
      <c r="J60" s="5" t="str">
        <f t="shared" si="58"/>
        <v xml:space="preserve">Open </v>
      </c>
      <c r="K60" s="5" t="str">
        <f t="shared" si="58"/>
        <v>Open (prices fixed for 12 months)</v>
      </c>
      <c r="L60" s="5" t="str">
        <f t="shared" si="58"/>
        <v>Open (prices change every 30 minutes)</v>
      </c>
      <c r="M60" s="5" t="str">
        <f t="shared" si="58"/>
        <v>Open</v>
      </c>
      <c r="N60" s="5" t="str">
        <f t="shared" si="58"/>
        <v>Open</v>
      </c>
      <c r="O60" s="5" t="str">
        <f t="shared" si="58"/>
        <v>Open</v>
      </c>
      <c r="P60" s="5" t="str">
        <f t="shared" si="58"/>
        <v>Open</v>
      </c>
      <c r="Q60" s="5" t="str">
        <f t="shared" si="58"/>
        <v>Open</v>
      </c>
      <c r="R60" s="5" t="str">
        <f t="shared" si="58"/>
        <v>Open</v>
      </c>
      <c r="S60" s="5" t="str">
        <f t="shared" si="58"/>
        <v>Fixed (12 months)</v>
      </c>
      <c r="T60" s="5" t="str">
        <f t="shared" si="58"/>
        <v>Open or Fixed</v>
      </c>
      <c r="U60" s="5" t="str">
        <f t="shared" si="58"/>
        <v>Open</v>
      </c>
      <c r="V60" s="5" t="str">
        <f t="shared" si="58"/>
        <v>Open</v>
      </c>
      <c r="W60" s="5" t="str">
        <f t="shared" si="58"/>
        <v>Fixed (12 months)</v>
      </c>
      <c r="X60" s="5" t="str">
        <f t="shared" si="58"/>
        <v>Fixed (24 months)</v>
      </c>
      <c r="Y60" s="5" t="str">
        <f t="shared" si="58"/>
        <v>Open</v>
      </c>
      <c r="Z60" s="5" t="str">
        <f t="shared" si="58"/>
        <v>Open</v>
      </c>
      <c r="AA60" s="5" t="str">
        <f t="shared" si="58"/>
        <v>Open</v>
      </c>
      <c r="AB60" s="5" t="str">
        <f t="shared" si="58"/>
        <v>Open</v>
      </c>
      <c r="AC60" s="5" t="str">
        <f t="shared" si="58"/>
        <v>Open</v>
      </c>
      <c r="AD60" s="5" t="str">
        <f t="shared" si="58"/>
        <v>Open</v>
      </c>
      <c r="AE60" s="83"/>
      <c r="AF60" s="5" t="str">
        <f>AF3</f>
        <v>Open</v>
      </c>
      <c r="AG60" s="5" t="str">
        <f>AG3</f>
        <v>Fixed (12 months)</v>
      </c>
      <c r="AH60" s="5"/>
      <c r="AI60" s="5" t="str">
        <f>AI3</f>
        <v>Fixed 12 months</v>
      </c>
      <c r="AJ60" s="5" t="str">
        <f>AJ3</f>
        <v>Open / Fixed</v>
      </c>
      <c r="AK60" s="5" t="e">
        <f>AK3</f>
        <v>#N/A</v>
      </c>
      <c r="AL60" s="79"/>
    </row>
    <row r="61" spans="1:38" x14ac:dyDescent="0.3">
      <c r="A61" s="87"/>
      <c r="B61" s="106"/>
      <c r="C61" s="106"/>
      <c r="D61" s="5" t="s">
        <v>107</v>
      </c>
      <c r="E61" s="5">
        <f t="shared" ref="E61:AD61" si="59">E19</f>
        <v>0</v>
      </c>
      <c r="F61" s="5" t="str">
        <f t="shared" si="59"/>
        <v>EV01</v>
      </c>
      <c r="G61" s="5" t="str">
        <f t="shared" si="59"/>
        <v>EV04</v>
      </c>
      <c r="H61" s="5" t="str">
        <f t="shared" si="59"/>
        <v>EV05</v>
      </c>
      <c r="I61" s="5" t="str">
        <f t="shared" si="59"/>
        <v>.</v>
      </c>
      <c r="J61" s="5" t="str">
        <f t="shared" si="59"/>
        <v>.</v>
      </c>
      <c r="K61" s="5" t="str">
        <f t="shared" si="59"/>
        <v>.</v>
      </c>
      <c r="L61" s="5" t="str">
        <f t="shared" si="59"/>
        <v>.</v>
      </c>
      <c r="M61" s="5" t="str">
        <f t="shared" si="59"/>
        <v>.</v>
      </c>
      <c r="N61" s="5" t="str">
        <f t="shared" si="59"/>
        <v>.</v>
      </c>
      <c r="O61" s="5">
        <f t="shared" si="59"/>
        <v>0</v>
      </c>
      <c r="P61" s="5" t="str">
        <f t="shared" si="59"/>
        <v>.</v>
      </c>
      <c r="Q61" s="5" t="str">
        <f t="shared" si="59"/>
        <v>.</v>
      </c>
      <c r="R61" s="5" t="str">
        <f t="shared" si="59"/>
        <v>.</v>
      </c>
      <c r="S61" s="5" t="str">
        <f t="shared" si="59"/>
        <v>.</v>
      </c>
      <c r="T61" s="5" t="str">
        <f t="shared" si="59"/>
        <v>DISC-03</v>
      </c>
      <c r="U61" s="5" t="str">
        <f t="shared" si="59"/>
        <v>.</v>
      </c>
      <c r="V61" s="5" t="str">
        <f t="shared" si="59"/>
        <v>.</v>
      </c>
      <c r="W61" s="5" t="str">
        <f t="shared" si="59"/>
        <v>DISC-04</v>
      </c>
      <c r="X61" s="5" t="str">
        <f t="shared" si="59"/>
        <v>DISC-07</v>
      </c>
      <c r="Y61" s="5" t="str">
        <f t="shared" si="59"/>
        <v>DISC-10</v>
      </c>
      <c r="Z61" s="5" t="str">
        <f t="shared" si="59"/>
        <v>.</v>
      </c>
      <c r="AA61" s="5" t="str">
        <f t="shared" si="59"/>
        <v>.</v>
      </c>
      <c r="AB61" s="5" t="str">
        <f t="shared" si="59"/>
        <v>.</v>
      </c>
      <c r="AC61" s="5" t="str">
        <f t="shared" si="59"/>
        <v>DISC-08</v>
      </c>
      <c r="AD61" s="5" t="str">
        <f t="shared" si="59"/>
        <v>DISC-09</v>
      </c>
      <c r="AE61" s="83"/>
      <c r="AF61" s="5" t="str">
        <f>AF19</f>
        <v>BUND-05</v>
      </c>
      <c r="AG61" s="5" t="str">
        <f>AG19</f>
        <v>BUND-04</v>
      </c>
      <c r="AH61" s="5"/>
      <c r="AI61" s="5" t="str">
        <f>AI19</f>
        <v>BUND-02</v>
      </c>
      <c r="AJ61" s="5" t="str">
        <f>AJ19</f>
        <v>BUND-06</v>
      </c>
      <c r="AK61" s="5" t="e">
        <f>AK19</f>
        <v>#N/A</v>
      </c>
      <c r="AL61" s="79"/>
    </row>
    <row r="62" spans="1:38" x14ac:dyDescent="0.3">
      <c r="A62" s="118"/>
      <c r="B62" s="118" t="s">
        <v>217</v>
      </c>
      <c r="C62" s="118"/>
      <c r="D62" s="12" t="s">
        <v>157</v>
      </c>
      <c r="E62" s="51">
        <f>E52</f>
        <v>3.32856</v>
      </c>
      <c r="F62" s="51">
        <f>F52</f>
        <v>3.0695891999999994</v>
      </c>
      <c r="G62" s="51">
        <f>G52</f>
        <v>3.3119999999999998</v>
      </c>
      <c r="H62" s="51">
        <f>H52</f>
        <v>2.8826267999999993</v>
      </c>
      <c r="I62" s="51">
        <f t="shared" ref="I62:AD62" si="60">I52</f>
        <v>3.8253600000000003</v>
      </c>
      <c r="J62" s="51">
        <f t="shared" si="60"/>
        <v>5.3764799999999999</v>
      </c>
      <c r="K62" s="51">
        <f t="shared" si="60"/>
        <v>5.5448399999999998</v>
      </c>
      <c r="L62" s="51">
        <f t="shared" si="60"/>
        <v>4.3138799999999993</v>
      </c>
      <c r="M62" s="51">
        <f t="shared" si="60"/>
        <v>8.045399999999999</v>
      </c>
      <c r="N62" s="51">
        <f t="shared" si="60"/>
        <v>5.0784000000000002</v>
      </c>
      <c r="O62" s="51">
        <f t="shared" si="60"/>
        <v>5.7932399999999999</v>
      </c>
      <c r="P62" s="51">
        <f t="shared" si="60"/>
        <v>4.8465600000000002</v>
      </c>
      <c r="Q62" s="51">
        <f t="shared" si="60"/>
        <v>3.94956</v>
      </c>
      <c r="R62" s="51">
        <f t="shared" si="60"/>
        <v>5.7131999999999996</v>
      </c>
      <c r="S62" s="51">
        <f t="shared" si="60"/>
        <v>5.2633200000000002</v>
      </c>
      <c r="T62" s="51">
        <f t="shared" si="60"/>
        <v>6.0692399999999997</v>
      </c>
      <c r="U62" s="51">
        <f t="shared" si="60"/>
        <v>5.0136000000000012</v>
      </c>
      <c r="V62" s="51">
        <f t="shared" si="60"/>
        <v>4.548</v>
      </c>
      <c r="W62" s="51">
        <f t="shared" si="60"/>
        <v>5.0756399999999999</v>
      </c>
      <c r="X62" s="51">
        <f t="shared" si="60"/>
        <v>5.8511999999999995</v>
      </c>
      <c r="Y62" s="51">
        <f t="shared" si="60"/>
        <v>5.8925999999999989</v>
      </c>
      <c r="Z62" s="51">
        <f t="shared" si="60"/>
        <v>6.0471599999999999</v>
      </c>
      <c r="AA62" s="51">
        <f t="shared" si="60"/>
        <v>3.2567999999999997</v>
      </c>
      <c r="AB62" s="51">
        <f t="shared" si="60"/>
        <v>3.2567999999999997</v>
      </c>
      <c r="AC62" s="51">
        <f t="shared" si="60"/>
        <v>5.4984000000000011</v>
      </c>
      <c r="AD62" s="51">
        <f t="shared" si="60"/>
        <v>5.9588400000000004</v>
      </c>
      <c r="AE62" s="85"/>
      <c r="AF62" s="51">
        <f t="shared" ref="AF62:AK62" si="61">AF52</f>
        <v>5.4261599999999994</v>
      </c>
      <c r="AG62" s="51">
        <f t="shared" si="61"/>
        <v>5.0618400000000001</v>
      </c>
      <c r="AH62" s="51"/>
      <c r="AI62" s="51">
        <f>AI52</f>
        <v>6.4887600000000001</v>
      </c>
      <c r="AJ62" s="51">
        <f t="shared" si="61"/>
        <v>6.6764399999999995</v>
      </c>
      <c r="AK62" s="51">
        <f t="shared" si="61"/>
        <v>4.5484799999999996</v>
      </c>
      <c r="AL62" s="81"/>
    </row>
    <row r="63" spans="1:38" x14ac:dyDescent="0.3">
      <c r="A63" s="118"/>
      <c r="B63" s="118"/>
      <c r="C63" s="118"/>
      <c r="D63" s="12" t="s">
        <v>158</v>
      </c>
      <c r="E63" s="51">
        <f>E54</f>
        <v>6.3415599999999994</v>
      </c>
      <c r="F63" s="51">
        <f>F54</f>
        <v>5.0748441999999994</v>
      </c>
      <c r="G63" s="51">
        <f>G54</f>
        <v>5.956999999999999</v>
      </c>
      <c r="H63" s="51">
        <f>H54</f>
        <v>5.6656267999999992</v>
      </c>
      <c r="I63" s="51">
        <f t="shared" ref="I63:AD63" si="62">I54</f>
        <v>6.5508600000000001</v>
      </c>
      <c r="J63" s="51">
        <f t="shared" si="62"/>
        <v>8.0444800000000001</v>
      </c>
      <c r="K63" s="51">
        <f t="shared" si="62"/>
        <v>8.2128399999999999</v>
      </c>
      <c r="L63" s="51">
        <f t="shared" si="62"/>
        <v>6.9818799999999985</v>
      </c>
      <c r="M63" s="51">
        <f t="shared" si="62"/>
        <v>9.1953999999999994</v>
      </c>
      <c r="N63" s="51">
        <f t="shared" si="62"/>
        <v>6.2284000000000006</v>
      </c>
      <c r="O63" s="51">
        <f t="shared" si="62"/>
        <v>6.77074</v>
      </c>
      <c r="P63" s="51">
        <f t="shared" si="62"/>
        <v>7.6295599999999997</v>
      </c>
      <c r="Q63" s="51">
        <f t="shared" si="62"/>
        <v>6.7325599999999994</v>
      </c>
      <c r="R63" s="51">
        <f t="shared" si="62"/>
        <v>7.2656999999999998</v>
      </c>
      <c r="S63" s="51">
        <f t="shared" si="62"/>
        <v>7.7248950000000001</v>
      </c>
      <c r="T63" s="51">
        <f t="shared" si="62"/>
        <v>8.8692600000000006</v>
      </c>
      <c r="U63" s="51">
        <f t="shared" si="62"/>
        <v>7.6751000000000014</v>
      </c>
      <c r="V63" s="51">
        <f t="shared" si="62"/>
        <v>6.9630000000000001</v>
      </c>
      <c r="W63" s="51">
        <f t="shared" si="62"/>
        <v>7.6171399999999991</v>
      </c>
      <c r="X63" s="51">
        <f t="shared" si="62"/>
        <v>8.3199049999999986</v>
      </c>
      <c r="Y63" s="51">
        <f t="shared" si="62"/>
        <v>8.3120849999999997</v>
      </c>
      <c r="Z63" s="51">
        <f t="shared" si="62"/>
        <v>9.1666039999999995</v>
      </c>
      <c r="AA63" s="51">
        <f t="shared" si="62"/>
        <v>6.0466999999999995</v>
      </c>
      <c r="AB63" s="51">
        <f t="shared" si="62"/>
        <v>5.7641449999999992</v>
      </c>
      <c r="AC63" s="51">
        <f t="shared" si="62"/>
        <v>8.0859000000000005</v>
      </c>
      <c r="AD63" s="51">
        <f t="shared" si="62"/>
        <v>8.7418399999999998</v>
      </c>
      <c r="AE63" s="85"/>
      <c r="AF63" s="51">
        <f t="shared" ref="AF63:AK63" si="63">AF54</f>
        <v>7.9193599999999993</v>
      </c>
      <c r="AG63" s="51">
        <f t="shared" si="63"/>
        <v>7.6263399999999999</v>
      </c>
      <c r="AH63" s="51"/>
      <c r="AI63" s="51">
        <f>AI54</f>
        <v>9.3388050000000007</v>
      </c>
      <c r="AJ63" s="51">
        <f t="shared" si="63"/>
        <v>9.1167400000000001</v>
      </c>
      <c r="AK63" s="51">
        <f t="shared" si="63"/>
        <v>6.8254799999999989</v>
      </c>
      <c r="AL63" s="81"/>
    </row>
    <row r="64" spans="1:38" ht="14.4" customHeight="1" x14ac:dyDescent="0.3">
      <c r="A64" s="119" t="s">
        <v>218</v>
      </c>
      <c r="B64" s="119"/>
      <c r="C64" s="119"/>
      <c r="D64" s="77" t="s">
        <v>219</v>
      </c>
      <c r="E64" s="78">
        <f>VLOOKUP(E58,'Plan terms'!$A:$G,6,FALSE)</f>
        <v>0</v>
      </c>
      <c r="F64" s="78">
        <f>VLOOKUP(F58,'Plan terms'!$A:$G,6,FALSE)</f>
        <v>0</v>
      </c>
      <c r="G64" s="78">
        <f>VLOOKUP(G58,'Plan terms'!$A:$G,6,FALSE)</f>
        <v>0</v>
      </c>
      <c r="H64" s="78">
        <f>VLOOKUP(H58,'Plan terms'!$A:$G,6,FALSE)</f>
        <v>0</v>
      </c>
      <c r="I64" s="78">
        <f>VLOOKUP(I58,'Plan terms'!$A:$G,6,FALSE)</f>
        <v>0</v>
      </c>
      <c r="J64" s="78">
        <f>VLOOKUP(J58,'Plan terms'!$A:$G,6,FALSE)</f>
        <v>0</v>
      </c>
      <c r="K64" s="78">
        <f>VLOOKUP(K58,'Plan terms'!$A:$G,6,FALSE)</f>
        <v>0</v>
      </c>
      <c r="L64" s="78">
        <f>VLOOKUP(L58,'Plan terms'!$A:$G,6,FALSE)</f>
        <v>0</v>
      </c>
      <c r="M64" s="78">
        <f>VLOOKUP(M58,'Plan terms'!$A:$G,6,FALSE)</f>
        <v>0</v>
      </c>
      <c r="N64" s="78">
        <f>VLOOKUP(N58,'Plan terms'!$A:$G,6,FALSE)</f>
        <v>0</v>
      </c>
      <c r="O64" s="78">
        <f>VLOOKUP(O58,'Plan terms'!$A:$G,6,FALSE)</f>
        <v>0</v>
      </c>
      <c r="P64" s="78">
        <f>VLOOKUP(P58,'Plan terms'!$A:$G,6,FALSE)</f>
        <v>0</v>
      </c>
      <c r="Q64" s="78">
        <f>VLOOKUP(Q58,'Plan terms'!$A:$G,6,FALSE)</f>
        <v>0</v>
      </c>
      <c r="R64" s="78">
        <f>VLOOKUP(R58,'Plan terms'!$A:$G,6,FALSE)</f>
        <v>0</v>
      </c>
      <c r="S64" s="78">
        <f>VLOOKUP(S58,'Plan terms'!$A:$G,6,FALSE)</f>
        <v>0.02</v>
      </c>
      <c r="T64" s="78">
        <f>VLOOKUP(T58,'Plan terms'!$A:$G,6,FALSE)</f>
        <v>0.03</v>
      </c>
      <c r="U64" s="78">
        <f>VLOOKUP(U58,'Plan terms'!$A:$G,6,FALSE)</f>
        <v>0</v>
      </c>
      <c r="V64" s="78">
        <f>VLOOKUP(V58,'Plan terms'!$A:$G,6,FALSE)</f>
        <v>0</v>
      </c>
      <c r="W64" s="78">
        <f>VLOOKUP(W58,'Plan terms'!$A:$G,6,FALSE)</f>
        <v>0</v>
      </c>
      <c r="X64" s="78">
        <f>VLOOKUP(X58,'Plan terms'!$A:$G,6,FALSE)</f>
        <v>0</v>
      </c>
      <c r="Y64" s="78">
        <f>VLOOKUP(Y58,'Plan terms'!$A:$G,6,FALSE)</f>
        <v>0</v>
      </c>
      <c r="Z64" s="78">
        <f>VLOOKUP(Z58,'Plan terms'!$A:$G,6,FALSE)</f>
        <v>0</v>
      </c>
      <c r="AA64" s="78">
        <f>VLOOKUP(AA58,'Plan terms'!$A:$G,6,FALSE)</f>
        <v>0</v>
      </c>
      <c r="AB64" s="78">
        <f>VLOOKUP(AB58,'Plan terms'!$A:$G,6,FALSE)</f>
        <v>0</v>
      </c>
      <c r="AC64" s="78">
        <f>VLOOKUP(AC58,'Plan terms'!$A:$G,6,FALSE)</f>
        <v>0</v>
      </c>
      <c r="AD64" s="78">
        <f>VLOOKUP(AD58,'Plan terms'!$A:$G,6,FALSE)</f>
        <v>0</v>
      </c>
      <c r="AE64" s="83"/>
      <c r="AF64" s="78">
        <f>VLOOKUP(AF58,'Plan terms'!$A:$G,6,FALSE)</f>
        <v>0</v>
      </c>
      <c r="AG64" s="78">
        <f>VLOOKUP(AG58,'Plan terms'!$A:$G,6,FALSE)</f>
        <v>0</v>
      </c>
      <c r="AH64" s="78"/>
      <c r="AI64" s="78">
        <f>VLOOKUP(AI58,'Plan terms'!$A:$G,6,FALSE)</f>
        <v>0</v>
      </c>
      <c r="AJ64" s="78">
        <f>VLOOKUP(AJ58,'Plan terms'!$A:$G,6,FALSE)</f>
        <v>0</v>
      </c>
      <c r="AK64" s="78" t="e">
        <f>VLOOKUP(AK58,'Plan terms'!$A:$G,6,FALSE)</f>
        <v>#N/A</v>
      </c>
      <c r="AL64" s="79"/>
    </row>
    <row r="65" spans="1:38" x14ac:dyDescent="0.3">
      <c r="A65" s="119"/>
      <c r="B65" s="119"/>
      <c r="C65" s="119"/>
      <c r="D65" s="11" t="s">
        <v>220</v>
      </c>
      <c r="E65" s="78">
        <f>VLOOKUP(E58,'Plan terms'!$A:$G,7,FALSE)</f>
        <v>0</v>
      </c>
      <c r="F65" s="78">
        <f>VLOOKUP(F58,'Plan terms'!$A:$G,7,FALSE)</f>
        <v>0</v>
      </c>
      <c r="G65" s="78">
        <f>VLOOKUP(G58,'Plan terms'!$A:$G,7,FALSE)</f>
        <v>0</v>
      </c>
      <c r="H65" s="78">
        <f>VLOOKUP(H58,'Plan terms'!$A:$G,7,FALSE)</f>
        <v>0</v>
      </c>
      <c r="I65" s="78">
        <f>VLOOKUP(I58,'Plan terms'!$A:$G,7,FALSE)</f>
        <v>0</v>
      </c>
      <c r="J65" s="78">
        <f>VLOOKUP(J58,'Plan terms'!$A:$G,7,FALSE)</f>
        <v>0</v>
      </c>
      <c r="K65" s="78">
        <f>VLOOKUP(K58,'Plan terms'!$A:$G,7,FALSE)</f>
        <v>0</v>
      </c>
      <c r="L65" s="78">
        <f>VLOOKUP(L58,'Plan terms'!$A:$G,7,FALSE)</f>
        <v>0</v>
      </c>
      <c r="M65" s="78">
        <f>VLOOKUP(M58,'Plan terms'!$A:$G,7,FALSE)</f>
        <v>0</v>
      </c>
      <c r="N65" s="78">
        <f>VLOOKUP(N58,'Plan terms'!$A:$G,7,FALSE)</f>
        <v>0</v>
      </c>
      <c r="O65" s="78">
        <f>VLOOKUP(O58,'Plan terms'!$A:$G,7,FALSE)</f>
        <v>0</v>
      </c>
      <c r="P65" s="78">
        <f>VLOOKUP(P58,'Plan terms'!$A:$G,7,FALSE)</f>
        <v>50</v>
      </c>
      <c r="Q65" s="78">
        <f>VLOOKUP(Q58,'Plan terms'!$A:$G,7,FALSE)</f>
        <v>50</v>
      </c>
      <c r="R65" s="78">
        <f>VLOOKUP(R58,'Plan terms'!$A:$G,7,FALSE)</f>
        <v>0</v>
      </c>
      <c r="S65" s="78">
        <f>VLOOKUP(S58,'Plan terms'!$A:$G,7,FALSE)</f>
        <v>100</v>
      </c>
      <c r="T65" s="78">
        <f>VLOOKUP(T58,'Plan terms'!$A:$G,7,FALSE)</f>
        <v>0</v>
      </c>
      <c r="U65" s="78">
        <f>VLOOKUP(U58,'Plan terms'!$A:$G,7,FALSE)</f>
        <v>0</v>
      </c>
      <c r="V65" s="78">
        <f>VLOOKUP(V58,'Plan terms'!$A:$G,7,FALSE)</f>
        <v>0</v>
      </c>
      <c r="W65" s="78">
        <f>VLOOKUP(W58,'Plan terms'!$A:$G,7,FALSE)</f>
        <v>0</v>
      </c>
      <c r="X65" s="78">
        <f>VLOOKUP(X58,'Plan terms'!$A:$G,7,FALSE)</f>
        <v>0</v>
      </c>
      <c r="Y65" s="78">
        <f>VLOOKUP(Y58,'Plan terms'!$A:$G,7,FALSE)</f>
        <v>0</v>
      </c>
      <c r="Z65" s="78">
        <f>VLOOKUP(Z58,'Plan terms'!$A:$G,7,FALSE)</f>
        <v>0</v>
      </c>
      <c r="AA65" s="78">
        <f>VLOOKUP(AA58,'Plan terms'!$A:$G,7,FALSE)</f>
        <v>0</v>
      </c>
      <c r="AB65" s="78">
        <f>VLOOKUP(AB58,'Plan terms'!$A:$G,7,FALSE)</f>
        <v>0</v>
      </c>
      <c r="AC65" s="78">
        <f>VLOOKUP(AC58,'Plan terms'!$A:$G,7,FALSE)</f>
        <v>0</v>
      </c>
      <c r="AD65" s="78">
        <f>VLOOKUP(AD58,'Plan terms'!$A:$G,7,FALSE)</f>
        <v>0</v>
      </c>
      <c r="AE65" s="83"/>
      <c r="AF65" s="78">
        <f>VLOOKUP(AF58,'Plan terms'!$A:$G,7,FALSE)</f>
        <v>0</v>
      </c>
      <c r="AG65" s="78">
        <f>VLOOKUP(AG58,'Plan terms'!$A:$G,7,FALSE)</f>
        <v>0</v>
      </c>
      <c r="AH65" s="78"/>
      <c r="AI65" s="78">
        <f>VLOOKUP(AI58,'Plan terms'!$A:$G,7,FALSE)</f>
        <v>0</v>
      </c>
      <c r="AJ65" s="78">
        <f>VLOOKUP(AJ58,'Plan terms'!$A:$G,7,FALSE)</f>
        <v>0</v>
      </c>
      <c r="AK65" s="78" t="e">
        <f>VLOOKUP(AK58,'Plan terms'!$A:$G,7,FALSE)</f>
        <v>#N/A</v>
      </c>
      <c r="AL65" s="79"/>
    </row>
    <row r="66" spans="1:38" x14ac:dyDescent="0.3">
      <c r="A66" s="119"/>
      <c r="B66" s="119"/>
      <c r="C66" s="119"/>
      <c r="D66" s="11" t="s">
        <v>246</v>
      </c>
      <c r="E66" s="72">
        <f>E59-(E59*E64)-E65</f>
        <v>3132.5183499999994</v>
      </c>
      <c r="F66" s="72">
        <f t="shared" ref="F66:AD66" si="64">F59-(F59*F64)-F65</f>
        <v>2353.8152258114997</v>
      </c>
      <c r="G66" s="72">
        <f t="shared" si="64"/>
        <v>2679.1978558999999</v>
      </c>
      <c r="H66" s="72">
        <f t="shared" si="64"/>
        <v>2817.7557944999999</v>
      </c>
      <c r="I66" s="72">
        <f t="shared" si="64"/>
        <v>2413.3784999999998</v>
      </c>
      <c r="J66" s="72">
        <f t="shared" si="64"/>
        <v>3414.2636350000002</v>
      </c>
      <c r="K66" s="72">
        <f t="shared" si="64"/>
        <v>3403.8648750000002</v>
      </c>
      <c r="L66" s="72">
        <f t="shared" si="64"/>
        <v>3365.6166800000001</v>
      </c>
      <c r="M66" s="72">
        <f t="shared" si="64"/>
        <v>3701.3980499999998</v>
      </c>
      <c r="N66" s="72">
        <f t="shared" si="64"/>
        <v>3361.6574599999999</v>
      </c>
      <c r="O66" s="72">
        <f t="shared" si="64"/>
        <v>2719.7419500000001</v>
      </c>
      <c r="P66" s="72">
        <f t="shared" si="64"/>
        <v>2763.0609999999997</v>
      </c>
      <c r="Q66" s="72">
        <f t="shared" si="64"/>
        <v>2758.3528999999999</v>
      </c>
      <c r="R66" s="72">
        <f t="shared" si="64"/>
        <v>2685.3074999999994</v>
      </c>
      <c r="S66" s="72">
        <f t="shared" si="64"/>
        <v>2693.2835875000001</v>
      </c>
      <c r="T66" s="72">
        <f t="shared" si="64"/>
        <v>2887.0330888399999</v>
      </c>
      <c r="U66" s="72">
        <f t="shared" si="64"/>
        <v>2830.6575000000003</v>
      </c>
      <c r="V66" s="72">
        <f t="shared" si="64"/>
        <v>2568.0250000000001</v>
      </c>
      <c r="W66" s="72">
        <f t="shared" si="64"/>
        <v>2559.864</v>
      </c>
      <c r="X66" s="72">
        <f t="shared" si="64"/>
        <v>2870.8973249999999</v>
      </c>
      <c r="Y66" s="72">
        <f t="shared" si="64"/>
        <v>2948.2845249999996</v>
      </c>
      <c r="Z66" s="72">
        <f t="shared" si="64"/>
        <v>3381.0855599999995</v>
      </c>
      <c r="AA66" s="72">
        <f t="shared" si="64"/>
        <v>2964.3963999999996</v>
      </c>
      <c r="AB66" s="72">
        <f t="shared" si="64"/>
        <v>2861.2638249999995</v>
      </c>
      <c r="AC66" s="72">
        <f t="shared" si="64"/>
        <v>2833.4274999999998</v>
      </c>
      <c r="AD66" s="72">
        <f t="shared" si="64"/>
        <v>3225.5315000000001</v>
      </c>
      <c r="AE66" s="85"/>
      <c r="AF66" s="72">
        <f t="shared" ref="AF66:AK66" si="65">AF59-(AF59*AF64)-AF65</f>
        <v>2922.2189999999996</v>
      </c>
      <c r="AG66" s="72">
        <f t="shared" si="65"/>
        <v>2813.1414999999997</v>
      </c>
      <c r="AH66" s="72"/>
      <c r="AI66" s="72">
        <f>AI59-(AI59*AI64)-AI65</f>
        <v>3206.5149249999995</v>
      </c>
      <c r="AJ66" s="72">
        <f t="shared" si="65"/>
        <v>3366.5559999999996</v>
      </c>
      <c r="AK66" s="72" t="e">
        <f t="shared" si="65"/>
        <v>#N/A</v>
      </c>
      <c r="AL66" s="81"/>
    </row>
    <row r="67" spans="1:38" x14ac:dyDescent="0.3">
      <c r="AD67" s="91">
        <f>((AD38/1.15)/100*5)+(50)</f>
        <v>190.24050000000003</v>
      </c>
      <c r="AE67" s="83"/>
      <c r="AL67" s="79"/>
    </row>
    <row r="68" spans="1:38" x14ac:dyDescent="0.3">
      <c r="AE68" s="83"/>
      <c r="AL68" s="79"/>
    </row>
    <row r="69" spans="1:38" x14ac:dyDescent="0.3">
      <c r="AE69" s="83"/>
      <c r="AL69" s="79"/>
    </row>
    <row r="70" spans="1:38" x14ac:dyDescent="0.3">
      <c r="AE70" s="83"/>
      <c r="AL70" s="79"/>
    </row>
    <row r="71" spans="1:38" x14ac:dyDescent="0.3">
      <c r="AE71" s="83"/>
      <c r="AL71" s="79"/>
    </row>
    <row r="72" spans="1:38" x14ac:dyDescent="0.3">
      <c r="AE72" s="83"/>
      <c r="AL72" s="79"/>
    </row>
    <row r="73" spans="1:38" x14ac:dyDescent="0.3">
      <c r="AE73" s="83"/>
      <c r="AL73" s="79"/>
    </row>
    <row r="74" spans="1:38" x14ac:dyDescent="0.3">
      <c r="AE74" s="83"/>
      <c r="AL74" s="79"/>
    </row>
    <row r="75" spans="1:38" x14ac:dyDescent="0.3">
      <c r="AE75" s="83"/>
      <c r="AL75" s="79"/>
    </row>
    <row r="76" spans="1:38" x14ac:dyDescent="0.3">
      <c r="AE76" s="83"/>
      <c r="AL76" s="79"/>
    </row>
    <row r="77" spans="1:38" x14ac:dyDescent="0.3">
      <c r="AE77" s="83"/>
      <c r="AL77" s="79"/>
    </row>
    <row r="78" spans="1:38" x14ac:dyDescent="0.3">
      <c r="AE78" s="83"/>
      <c r="AL78" s="79"/>
    </row>
    <row r="79" spans="1:38" x14ac:dyDescent="0.3">
      <c r="A79" s="12"/>
      <c r="B79" s="12"/>
      <c r="C79" s="12"/>
      <c r="D79" s="12" t="s">
        <v>162</v>
      </c>
      <c r="E79" s="67" t="s">
        <v>161</v>
      </c>
      <c r="F79" s="67" t="s">
        <v>161</v>
      </c>
      <c r="G79" s="67" t="s">
        <v>161</v>
      </c>
      <c r="H79" s="67" t="s">
        <v>161</v>
      </c>
      <c r="I79" s="70" t="s">
        <v>178</v>
      </c>
      <c r="J79" s="70" t="s">
        <v>178</v>
      </c>
      <c r="K79" s="70" t="s">
        <v>178</v>
      </c>
      <c r="L79" s="70" t="s">
        <v>178</v>
      </c>
      <c r="M79" s="70" t="s">
        <v>178</v>
      </c>
      <c r="N79" s="70" t="s">
        <v>178</v>
      </c>
      <c r="O79" s="70" t="s">
        <v>178</v>
      </c>
      <c r="P79" s="70" t="s">
        <v>178</v>
      </c>
      <c r="Q79" s="70" t="s">
        <v>178</v>
      </c>
      <c r="R79" s="70" t="s">
        <v>178</v>
      </c>
      <c r="S79" s="70" t="s">
        <v>178</v>
      </c>
      <c r="T79" s="70" t="s">
        <v>178</v>
      </c>
      <c r="U79" s="70" t="s">
        <v>178</v>
      </c>
      <c r="V79" s="70" t="s">
        <v>178</v>
      </c>
      <c r="W79" s="70" t="s">
        <v>178</v>
      </c>
      <c r="X79" s="70" t="s">
        <v>178</v>
      </c>
      <c r="Y79" s="70" t="s">
        <v>178</v>
      </c>
      <c r="Z79" s="70" t="s">
        <v>178</v>
      </c>
      <c r="AA79" s="70" t="s">
        <v>178</v>
      </c>
      <c r="AB79" s="70" t="s">
        <v>178</v>
      </c>
      <c r="AC79" s="70" t="s">
        <v>178</v>
      </c>
      <c r="AD79" s="70" t="s">
        <v>178</v>
      </c>
      <c r="AE79" s="83"/>
      <c r="AF79" s="70" t="s">
        <v>225</v>
      </c>
      <c r="AG79" s="70" t="s">
        <v>225</v>
      </c>
      <c r="AH79" s="70"/>
      <c r="AI79" s="70" t="s">
        <v>178</v>
      </c>
      <c r="AJ79" s="70" t="s">
        <v>225</v>
      </c>
      <c r="AK79" s="70" t="s">
        <v>225</v>
      </c>
      <c r="AL79" s="79"/>
    </row>
    <row r="80" spans="1:38" x14ac:dyDescent="0.3">
      <c r="A80" s="4"/>
      <c r="B80" s="40" t="str">
        <f>B2</f>
        <v>Hamilton</v>
      </c>
      <c r="C80" s="40"/>
      <c r="D80" s="4" t="s">
        <v>224</v>
      </c>
      <c r="E80" s="50" t="s">
        <v>235</v>
      </c>
      <c r="F80" s="50" t="s">
        <v>125</v>
      </c>
      <c r="G80" s="41" t="s">
        <v>114</v>
      </c>
      <c r="H80" s="41" t="s">
        <v>137</v>
      </c>
      <c r="I80" s="41" t="s">
        <v>42</v>
      </c>
      <c r="J80" s="38" t="s">
        <v>181</v>
      </c>
      <c r="K80" s="38" t="s">
        <v>231</v>
      </c>
      <c r="L80" s="38" t="s">
        <v>182</v>
      </c>
      <c r="M80" s="41" t="s">
        <v>46</v>
      </c>
      <c r="N80" s="41" t="s">
        <v>48</v>
      </c>
      <c r="O80" s="41" t="s">
        <v>183</v>
      </c>
      <c r="P80" s="41" t="s">
        <v>50</v>
      </c>
      <c r="Q80" s="41" t="s">
        <v>51</v>
      </c>
      <c r="R80" s="41" t="s">
        <v>52</v>
      </c>
      <c r="S80" s="41" t="s">
        <v>53</v>
      </c>
      <c r="T80" s="41" t="s">
        <v>54</v>
      </c>
      <c r="U80" s="41" t="s">
        <v>55</v>
      </c>
      <c r="V80" t="s">
        <v>187</v>
      </c>
      <c r="W80" t="s">
        <v>188</v>
      </c>
      <c r="X80" s="41" t="s">
        <v>104</v>
      </c>
      <c r="Y80" s="41" t="s">
        <v>105</v>
      </c>
      <c r="Z80" s="41" t="s">
        <v>57</v>
      </c>
      <c r="AA80" s="59" t="s">
        <v>102</v>
      </c>
      <c r="AB80" s="59" t="s">
        <v>243</v>
      </c>
      <c r="AC80" s="41" t="s">
        <v>58</v>
      </c>
      <c r="AD80" s="23" t="s">
        <v>214</v>
      </c>
      <c r="AE80" s="83"/>
      <c r="AF80" s="23" t="s">
        <v>201</v>
      </c>
      <c r="AG80" s="41" t="s">
        <v>197</v>
      </c>
      <c r="AH80" s="41"/>
      <c r="AI80" s="41" t="s">
        <v>71</v>
      </c>
      <c r="AJ80" s="41" t="s">
        <v>208</v>
      </c>
      <c r="AK80" s="41" t="s">
        <v>183</v>
      </c>
      <c r="AL80" s="79"/>
    </row>
    <row r="81" spans="1:38" ht="15.6" x14ac:dyDescent="0.3">
      <c r="A81" s="107" t="s">
        <v>81</v>
      </c>
      <c r="B81" s="108" t="s">
        <v>89</v>
      </c>
      <c r="C81" s="108"/>
      <c r="D81" s="1" t="s">
        <v>91</v>
      </c>
      <c r="E81" s="30" t="str">
        <f>VLOOKUP(E80,'Plan terms'!$A:$B,2,FALSE)</f>
        <v>Open</v>
      </c>
      <c r="F81" s="30" t="str">
        <f>VLOOKUP(F80,'Plan terms'!$A:$B,2,FALSE)</f>
        <v>Fixed (24 months, prices fixed too)</v>
      </c>
      <c r="G81" s="30" t="str">
        <f>VLOOKUP(G80,'Plan terms'!$A:$B,2,FALSE)</f>
        <v>Fixed (12 months)</v>
      </c>
      <c r="H81" s="30" t="str">
        <f>VLOOKUP(H80,'Plan terms'!$A:$B,2,FALSE)</f>
        <v>Open</v>
      </c>
      <c r="I81" s="30" t="str">
        <f>VLOOKUP(I80,'Plan terms'!$A:$B,2,FALSE)</f>
        <v>Open</v>
      </c>
      <c r="J81" s="30" t="str">
        <f>VLOOKUP(J80,'Plan terms'!$A:$B,2,FALSE)</f>
        <v>Open</v>
      </c>
      <c r="K81" s="30" t="str">
        <f>VLOOKUP(K80,'Plan terms'!$A:$B,2,FALSE)</f>
        <v>Open (prices fixed for 12 months)</v>
      </c>
      <c r="L81" s="30" t="str">
        <f>VLOOKUP(L80,'Plan terms'!$A:$B,2,FALSE)</f>
        <v>Open (prices change every 30 minutes)</v>
      </c>
      <c r="M81" s="30" t="str">
        <f>VLOOKUP(M80,'Plan terms'!$A:$B,2,FALSE)</f>
        <v>Open</v>
      </c>
      <c r="N81" s="30" t="str">
        <f>VLOOKUP(N80,'Plan terms'!$A:$B,2,FALSE)</f>
        <v>Open</v>
      </c>
      <c r="O81" s="30" t="str">
        <f>VLOOKUP(O80,'Plan terms'!$A:$B,2,FALSE)</f>
        <v>Open</v>
      </c>
      <c r="P81" s="30" t="str">
        <f>VLOOKUP(P80,'Plan terms'!$A:$B,2,FALSE)</f>
        <v>Open</v>
      </c>
      <c r="Q81" s="30" t="str">
        <f>VLOOKUP(Q80,'Plan terms'!$A:$B,2,FALSE)</f>
        <v>Open</v>
      </c>
      <c r="R81" s="30" t="str">
        <f>VLOOKUP(R80,'Plan terms'!$A:$B,2,FALSE)</f>
        <v>Open</v>
      </c>
      <c r="S81" s="30" t="str">
        <f>VLOOKUP(S80,'Plan terms'!$A:$B,2,FALSE)</f>
        <v>Fixed (12 months)</v>
      </c>
      <c r="T81" s="30" t="str">
        <f>VLOOKUP(T80,'Plan terms'!$A:$B,2,FALSE)</f>
        <v>Open or Fixed</v>
      </c>
      <c r="U81" s="30" t="str">
        <f>VLOOKUP(U80,'Plan terms'!$A:$B,2,FALSE)</f>
        <v>Open</v>
      </c>
      <c r="V81" s="30" t="str">
        <f>VLOOKUP(V80,'Plan terms'!$A:$B,2,FALSE)</f>
        <v>Open</v>
      </c>
      <c r="W81" s="30" t="str">
        <f>VLOOKUP(W80,'Plan terms'!$A:$B,2,FALSE)</f>
        <v>Fixed (12 months)</v>
      </c>
      <c r="X81" s="30" t="str">
        <f>VLOOKUP(X80,'Plan terms'!$A:$B,2,FALSE)</f>
        <v>Fixed (24 months)</v>
      </c>
      <c r="Y81" s="30" t="str">
        <f>VLOOKUP(Y80,'Plan terms'!$A:$B,2,FALSE)</f>
        <v>Open</v>
      </c>
      <c r="Z81" s="30" t="str">
        <f>VLOOKUP(Z80,'Plan terms'!$A:$B,2,FALSE)</f>
        <v>Open</v>
      </c>
      <c r="AA81" s="30" t="str">
        <f>VLOOKUP(AA80,'Plan terms'!$A:$B,2,FALSE)</f>
        <v>Open</v>
      </c>
      <c r="AB81" s="30" t="str">
        <f>VLOOKUP(AB80,'Plan terms'!$A:$B,2,FALSE)</f>
        <v>Open</v>
      </c>
      <c r="AC81" s="30" t="str">
        <f>VLOOKUP(AC80,'Plan terms'!$A:$B,2,FALSE)</f>
        <v>Open</v>
      </c>
      <c r="AD81" s="30" t="str">
        <f>VLOOKUP(AD80,'Plan terms'!$A:$B,2,FALSE)</f>
        <v>Open</v>
      </c>
      <c r="AE81" s="83"/>
      <c r="AF81" s="30" t="str">
        <f>VLOOKUP(AF80,'Plan terms'!$A:$B,2,FALSE)</f>
        <v>Open</v>
      </c>
      <c r="AG81" s="30" t="str">
        <f>VLOOKUP(AG80,'Plan terms'!$A:$B,2,FALSE)</f>
        <v>Fixed (12 months)</v>
      </c>
      <c r="AH81" s="30"/>
      <c r="AI81" s="30" t="str">
        <f>VLOOKUP(AI80,'Plan terms'!$A:$B,2,FALSE)</f>
        <v>Fixed 12 months</v>
      </c>
      <c r="AJ81" s="30" t="str">
        <f>VLOOKUP(AJ80,'Plan terms'!$A:$B,2,FALSE)</f>
        <v>Open / Fixed</v>
      </c>
      <c r="AK81" s="30" t="str">
        <f>VLOOKUP(AK80,'Plan terms'!$A:$B,2,FALSE)</f>
        <v>Open</v>
      </c>
      <c r="AL81" s="79"/>
    </row>
    <row r="82" spans="1:38" ht="15.6" x14ac:dyDescent="0.3">
      <c r="A82" s="107"/>
      <c r="B82" s="108"/>
      <c r="C82" s="108"/>
      <c r="D82" s="1" t="s">
        <v>3</v>
      </c>
      <c r="E82" s="30" t="s">
        <v>4</v>
      </c>
      <c r="F82" s="30" t="s">
        <v>4</v>
      </c>
      <c r="G82" s="30" t="s">
        <v>4</v>
      </c>
      <c r="H82" s="30" t="s">
        <v>4</v>
      </c>
      <c r="I82" s="30" t="s">
        <v>93</v>
      </c>
      <c r="J82" s="30" t="s">
        <v>4</v>
      </c>
      <c r="K82" s="30" t="s">
        <v>4</v>
      </c>
      <c r="L82" s="30" t="s">
        <v>4</v>
      </c>
      <c r="M82" s="30" t="s">
        <v>93</v>
      </c>
      <c r="N82" s="30" t="s">
        <v>92</v>
      </c>
      <c r="O82" s="30" t="s">
        <v>92</v>
      </c>
      <c r="P82" s="30" t="s">
        <v>93</v>
      </c>
      <c r="Q82" s="30" t="s">
        <v>4</v>
      </c>
      <c r="R82" s="30" t="s">
        <v>93</v>
      </c>
      <c r="S82" s="30" t="s">
        <v>93</v>
      </c>
      <c r="T82" s="30" t="s">
        <v>93</v>
      </c>
      <c r="U82" s="30" t="s">
        <v>93</v>
      </c>
      <c r="V82" s="30" t="s">
        <v>93</v>
      </c>
      <c r="W82" s="30" t="s">
        <v>93</v>
      </c>
      <c r="X82" s="30" t="s">
        <v>93</v>
      </c>
      <c r="Y82" s="30" t="s">
        <v>93</v>
      </c>
      <c r="Z82" s="30" t="s">
        <v>93</v>
      </c>
      <c r="AA82" s="30" t="s">
        <v>92</v>
      </c>
      <c r="AB82" s="30" t="s">
        <v>92</v>
      </c>
      <c r="AC82" s="30" t="s">
        <v>93</v>
      </c>
      <c r="AD82" s="30" t="s">
        <v>93</v>
      </c>
      <c r="AE82" s="83"/>
      <c r="AF82" s="30" t="s">
        <v>93</v>
      </c>
      <c r="AG82" s="30" t="s">
        <v>93</v>
      </c>
      <c r="AH82" s="30"/>
      <c r="AI82" s="30" t="s">
        <v>93</v>
      </c>
      <c r="AJ82" s="30" t="s">
        <v>93</v>
      </c>
      <c r="AK82" s="30" t="s">
        <v>93</v>
      </c>
      <c r="AL82" s="79"/>
    </row>
    <row r="83" spans="1:38" ht="15.6" x14ac:dyDescent="0.3">
      <c r="A83" s="107"/>
      <c r="B83" s="109" t="s">
        <v>94</v>
      </c>
      <c r="C83" s="109"/>
      <c r="D83" s="26" t="s">
        <v>29</v>
      </c>
      <c r="E83" s="28"/>
      <c r="F83" s="54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68">
        <v>1.01</v>
      </c>
      <c r="V83" s="68">
        <v>1.0349999999999999</v>
      </c>
      <c r="W83" s="68">
        <v>1.38</v>
      </c>
      <c r="X83" s="28"/>
      <c r="Y83" s="28"/>
      <c r="Z83" s="28"/>
      <c r="AA83" s="28"/>
      <c r="AB83" s="28"/>
      <c r="AC83" s="68">
        <v>1.38</v>
      </c>
      <c r="AD83" s="31"/>
      <c r="AE83" s="84"/>
      <c r="AF83" s="28"/>
      <c r="AG83" s="28"/>
      <c r="AH83" s="28"/>
      <c r="AI83" s="28"/>
      <c r="AJ83" s="28"/>
      <c r="AK83" s="28"/>
      <c r="AL83" s="79"/>
    </row>
    <row r="84" spans="1:38" ht="15.6" x14ac:dyDescent="0.3">
      <c r="A84" s="107"/>
      <c r="B84" s="109"/>
      <c r="C84" s="109"/>
      <c r="D84" s="26" t="s">
        <v>221</v>
      </c>
      <c r="E84" s="28"/>
      <c r="F84" s="54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68"/>
      <c r="V84" s="68"/>
      <c r="W84" s="68"/>
      <c r="X84" s="28"/>
      <c r="Y84" s="28"/>
      <c r="Z84" s="28"/>
      <c r="AA84" s="28"/>
      <c r="AB84" s="28"/>
      <c r="AC84" s="68"/>
      <c r="AD84" s="31"/>
      <c r="AE84" s="84"/>
      <c r="AF84" s="28"/>
      <c r="AG84" s="28"/>
      <c r="AH84" s="28"/>
      <c r="AI84" s="28"/>
      <c r="AJ84" s="28"/>
      <c r="AK84" s="28"/>
      <c r="AL84" s="79"/>
    </row>
    <row r="85" spans="1:38" ht="15.6" x14ac:dyDescent="0.3">
      <c r="A85" s="107"/>
      <c r="B85" s="109"/>
      <c r="C85" s="109"/>
      <c r="D85" s="27" t="s">
        <v>31</v>
      </c>
      <c r="E85" s="28"/>
      <c r="F85" s="55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68">
        <v>0.28410000000000002</v>
      </c>
      <c r="V85" s="68">
        <v>0.25240000000000001</v>
      </c>
      <c r="W85" s="68">
        <v>0.29870000000000002</v>
      </c>
      <c r="X85" s="28"/>
      <c r="Y85" s="28"/>
      <c r="Z85" s="28"/>
      <c r="AA85" s="28"/>
      <c r="AB85" s="28"/>
      <c r="AC85" s="68">
        <v>0.28420000000000001</v>
      </c>
      <c r="AD85" s="31"/>
      <c r="AE85" s="84"/>
      <c r="AF85" s="28"/>
      <c r="AG85" s="28"/>
      <c r="AH85" s="28"/>
      <c r="AI85" s="28"/>
      <c r="AJ85" s="28"/>
      <c r="AK85" s="28"/>
      <c r="AL85" s="79"/>
    </row>
    <row r="86" spans="1:38" ht="15.6" x14ac:dyDescent="0.3">
      <c r="A86" s="107"/>
      <c r="B86" s="23"/>
      <c r="C86" s="25" t="s">
        <v>34</v>
      </c>
      <c r="D86" s="2" t="s">
        <v>6</v>
      </c>
      <c r="E86" s="31">
        <v>0.9</v>
      </c>
      <c r="F86" s="56">
        <v>1.7437</v>
      </c>
      <c r="G86" s="31">
        <v>2.2999999999999998</v>
      </c>
      <c r="H86" s="31">
        <v>1.2</v>
      </c>
      <c r="I86" s="31">
        <v>0.9</v>
      </c>
      <c r="J86" s="31">
        <v>1.2</v>
      </c>
      <c r="K86" s="31">
        <v>1.2</v>
      </c>
      <c r="L86" s="31">
        <v>1.2</v>
      </c>
      <c r="M86" s="31">
        <v>0.6</v>
      </c>
      <c r="N86" s="31">
        <v>0.6</v>
      </c>
      <c r="O86" s="31">
        <v>0.9</v>
      </c>
      <c r="P86" s="31">
        <v>1.2</v>
      </c>
      <c r="Q86" s="31">
        <v>1.2</v>
      </c>
      <c r="R86" s="31">
        <v>0.6</v>
      </c>
      <c r="S86" s="31">
        <v>0.9</v>
      </c>
      <c r="T86" s="31">
        <v>0.9</v>
      </c>
      <c r="U86" s="31">
        <f>U83/U105</f>
        <v>0.87826086956521743</v>
      </c>
      <c r="V86" s="31">
        <f t="shared" ref="V86:W86" si="66">V83/V105</f>
        <v>0.9</v>
      </c>
      <c r="W86" s="31">
        <f t="shared" si="66"/>
        <v>1.2</v>
      </c>
      <c r="X86" s="31">
        <v>1.2</v>
      </c>
      <c r="Y86" s="31">
        <v>1.2</v>
      </c>
      <c r="Z86" s="31">
        <v>1.2</v>
      </c>
      <c r="AA86" s="31">
        <v>1.2</v>
      </c>
      <c r="AB86" s="31">
        <v>1.2</v>
      </c>
      <c r="AC86" s="31">
        <f>AC83/AC105</f>
        <v>1.2</v>
      </c>
      <c r="AD86" s="31">
        <v>1.2</v>
      </c>
      <c r="AE86" s="84"/>
      <c r="AF86" s="31">
        <v>0.9</v>
      </c>
      <c r="AG86" s="31">
        <v>0.9</v>
      </c>
      <c r="AH86" s="31"/>
      <c r="AI86" s="31">
        <v>0.8</v>
      </c>
      <c r="AJ86" s="31">
        <v>0.3</v>
      </c>
      <c r="AK86" s="31">
        <v>0.9</v>
      </c>
      <c r="AL86" s="79"/>
    </row>
    <row r="87" spans="1:38" ht="15.6" x14ac:dyDescent="0.3">
      <c r="A87" s="107"/>
      <c r="B87" s="23"/>
      <c r="C87" s="110" t="s">
        <v>7</v>
      </c>
      <c r="D87" s="2" t="s">
        <v>223</v>
      </c>
      <c r="E87" s="31">
        <v>1.6000000000000001E-3</v>
      </c>
      <c r="F87" s="56"/>
      <c r="G87" s="31"/>
      <c r="H87" s="31"/>
      <c r="I87" s="31">
        <v>1.6000000000000001E-3</v>
      </c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>
        <v>1.9E-3</v>
      </c>
      <c r="AA87" s="31"/>
      <c r="AB87" s="31"/>
      <c r="AC87" s="31"/>
      <c r="AD87" s="31"/>
      <c r="AE87" s="84"/>
      <c r="AF87" s="31">
        <v>1.6000000000000001E-3</v>
      </c>
      <c r="AG87" s="31"/>
      <c r="AH87" s="31"/>
      <c r="AI87" s="31"/>
      <c r="AJ87" s="31"/>
      <c r="AK87" s="31"/>
      <c r="AL87" s="79"/>
    </row>
    <row r="88" spans="1:38" ht="15.6" x14ac:dyDescent="0.3">
      <c r="A88" s="107"/>
      <c r="B88" s="23"/>
      <c r="C88" s="110"/>
      <c r="D88" s="1" t="s">
        <v>9</v>
      </c>
      <c r="E88" s="31"/>
      <c r="F88" s="57"/>
      <c r="G88" s="31"/>
      <c r="H88" s="31"/>
      <c r="I88" s="31">
        <v>0.20399999999999999</v>
      </c>
      <c r="J88" s="31"/>
      <c r="K88" s="31"/>
      <c r="L88" s="31"/>
      <c r="M88" s="31"/>
      <c r="N88" s="31"/>
      <c r="O88" s="31"/>
      <c r="P88" s="31">
        <v>0.23130000000000001</v>
      </c>
      <c r="Q88" s="31"/>
      <c r="R88" s="31">
        <v>0.24099999999999999</v>
      </c>
      <c r="S88" s="31">
        <v>0.24690000000000001</v>
      </c>
      <c r="T88" s="31">
        <v>0.28949999999999998</v>
      </c>
      <c r="U88" s="31">
        <f>U85/U105</f>
        <v>0.24704347826086961</v>
      </c>
      <c r="V88" s="31">
        <f t="shared" ref="V88:W88" si="67">V85/V105</f>
        <v>0.21947826086956523</v>
      </c>
      <c r="W88" s="31">
        <f t="shared" si="67"/>
        <v>0.25973913043478264</v>
      </c>
      <c r="X88" s="31">
        <v>0.25509999999999999</v>
      </c>
      <c r="Y88" s="31">
        <v>0.25469999999999998</v>
      </c>
      <c r="Z88" s="31">
        <v>0.28621999999999997</v>
      </c>
      <c r="AA88" s="31"/>
      <c r="AB88" s="31"/>
      <c r="AC88" s="31">
        <f>AC85/AC105</f>
        <v>0.24713043478260871</v>
      </c>
      <c r="AD88" s="31">
        <v>0.27160000000000001</v>
      </c>
      <c r="AE88" s="84"/>
      <c r="AF88" s="31">
        <v>0.252</v>
      </c>
      <c r="AG88" s="31">
        <v>0.24399999999999999</v>
      </c>
      <c r="AH88" s="31"/>
      <c r="AI88" s="31">
        <v>0.31169999999999998</v>
      </c>
      <c r="AJ88" s="31">
        <v>0.32500000000000001</v>
      </c>
      <c r="AK88" s="31">
        <v>0.21959999999999999</v>
      </c>
      <c r="AL88" s="79"/>
    </row>
    <row r="89" spans="1:38" ht="15.6" x14ac:dyDescent="0.3">
      <c r="A89" s="107"/>
      <c r="B89" s="3">
        <v>0.3</v>
      </c>
      <c r="C89" s="110"/>
      <c r="D89" s="35" t="s">
        <v>10</v>
      </c>
      <c r="E89" s="19">
        <v>0.317</v>
      </c>
      <c r="F89" s="58">
        <v>0.225739</v>
      </c>
      <c r="G89" s="19">
        <v>0.23</v>
      </c>
      <c r="H89" s="19"/>
      <c r="I89" s="19"/>
      <c r="J89" s="19"/>
      <c r="K89" s="19"/>
      <c r="L89" s="19"/>
      <c r="M89" s="19">
        <v>0.4133</v>
      </c>
      <c r="N89" s="19"/>
      <c r="O89" s="19">
        <v>0.27710000000000001</v>
      </c>
      <c r="P89" s="19"/>
      <c r="Q89" s="19">
        <v>0.30599999999999999</v>
      </c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84"/>
      <c r="AF89" s="19"/>
      <c r="AG89" s="19"/>
      <c r="AH89" s="19"/>
      <c r="AI89" s="19"/>
      <c r="AJ89" s="19"/>
      <c r="AK89" s="19"/>
      <c r="AL89" s="79"/>
    </row>
    <row r="90" spans="1:38" ht="15.6" x14ac:dyDescent="0.3">
      <c r="A90" s="107"/>
      <c r="B90" s="3">
        <v>0.7</v>
      </c>
      <c r="C90" s="110"/>
      <c r="D90" s="35" t="s">
        <v>11</v>
      </c>
      <c r="E90" s="19">
        <v>0.158</v>
      </c>
      <c r="F90" s="58">
        <v>0.111217</v>
      </c>
      <c r="G90" s="19">
        <v>0.12</v>
      </c>
      <c r="H90" s="19"/>
      <c r="I90" s="19"/>
      <c r="J90" s="19"/>
      <c r="K90" s="19"/>
      <c r="L90" s="19"/>
      <c r="M90" s="19">
        <v>0.30990000000000001</v>
      </c>
      <c r="N90" s="19"/>
      <c r="O90" s="19">
        <v>0.20780000000000001</v>
      </c>
      <c r="P90" s="19"/>
      <c r="Q90" s="19">
        <v>0.1986</v>
      </c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84"/>
      <c r="AF90" s="19"/>
      <c r="AG90" s="19"/>
      <c r="AH90" s="19"/>
      <c r="AI90" s="19"/>
      <c r="AJ90" s="19"/>
      <c r="AK90" s="19"/>
      <c r="AL90" s="79"/>
    </row>
    <row r="91" spans="1:38" x14ac:dyDescent="0.3">
      <c r="A91" s="107"/>
      <c r="B91" s="3">
        <f>factors!L2</f>
        <v>0.45</v>
      </c>
      <c r="C91" s="110"/>
      <c r="D91" s="36" t="s">
        <v>12</v>
      </c>
      <c r="E91" s="31"/>
      <c r="F91" s="31"/>
      <c r="G91" s="31"/>
      <c r="H91" s="31">
        <v>0.39460000000000001</v>
      </c>
      <c r="I91" s="31"/>
      <c r="J91" s="31">
        <v>0.3362</v>
      </c>
      <c r="K91" s="31">
        <v>0.32440000000000002</v>
      </c>
      <c r="L91" s="31">
        <v>0.34839999999999999</v>
      </c>
      <c r="M91" s="31"/>
      <c r="N91" s="31">
        <v>0.39589999999999997</v>
      </c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>
        <v>0.30109999999999998</v>
      </c>
      <c r="AB91" s="31">
        <v>0.30109999999999998</v>
      </c>
      <c r="AC91" s="31"/>
      <c r="AD91" s="31"/>
      <c r="AE91" s="84"/>
      <c r="AF91" s="31"/>
      <c r="AG91" s="31"/>
      <c r="AH91" s="31"/>
      <c r="AI91" s="31"/>
      <c r="AJ91" s="31"/>
      <c r="AK91" s="31"/>
      <c r="AL91" s="79"/>
    </row>
    <row r="92" spans="1:38" ht="15.6" x14ac:dyDescent="0.3">
      <c r="A92" s="107"/>
      <c r="B92" s="3">
        <f>factors!L3</f>
        <v>0.28000000000000003</v>
      </c>
      <c r="C92" s="110"/>
      <c r="D92" s="37" t="s">
        <v>13</v>
      </c>
      <c r="E92" s="31"/>
      <c r="F92" s="31"/>
      <c r="G92" s="31"/>
      <c r="H92" s="31">
        <v>0.1973</v>
      </c>
      <c r="I92" s="31"/>
      <c r="J92" s="31">
        <v>0.26100000000000001</v>
      </c>
      <c r="K92" s="31">
        <v>0.26269999999999999</v>
      </c>
      <c r="L92" s="31">
        <v>0.25769999999999998</v>
      </c>
      <c r="M92" s="31"/>
      <c r="N92" s="31">
        <v>0.27710000000000001</v>
      </c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>
        <v>0.25109999999999999</v>
      </c>
      <c r="AB92" s="31">
        <v>0.25109999999999999</v>
      </c>
      <c r="AC92" s="31"/>
      <c r="AD92" s="31"/>
      <c r="AE92" s="84"/>
      <c r="AF92" s="31"/>
      <c r="AG92" s="31"/>
      <c r="AH92" s="31"/>
      <c r="AI92" s="31"/>
      <c r="AJ92" s="31"/>
      <c r="AK92" s="31"/>
      <c r="AL92" s="79"/>
    </row>
    <row r="93" spans="1:38" ht="15.6" x14ac:dyDescent="0.3">
      <c r="A93" s="107"/>
      <c r="B93" s="3">
        <f>factors!L4</f>
        <v>0.27</v>
      </c>
      <c r="C93" s="110"/>
      <c r="D93" s="37" t="s">
        <v>14</v>
      </c>
      <c r="E93" s="31"/>
      <c r="F93" s="31"/>
      <c r="G93" s="31"/>
      <c r="H93" s="31">
        <v>1.0000000000000001E-5</v>
      </c>
      <c r="I93" s="31"/>
      <c r="J93" s="31">
        <v>0.24260000000000001</v>
      </c>
      <c r="K93" s="31">
        <v>0.25069999999999998</v>
      </c>
      <c r="L93" s="31">
        <v>0.20760000000000001</v>
      </c>
      <c r="M93" s="31"/>
      <c r="N93" s="31">
        <v>0.19789999999999999</v>
      </c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>
        <v>0.15049999999999999</v>
      </c>
      <c r="AB93" s="31">
        <v>0.15049999999999999</v>
      </c>
      <c r="AC93" s="31"/>
      <c r="AD93" s="31"/>
      <c r="AE93" s="84"/>
      <c r="AF93" s="31"/>
      <c r="AG93" s="31"/>
      <c r="AH93" s="31"/>
      <c r="AI93" s="31"/>
      <c r="AJ93" s="31"/>
      <c r="AK93" s="31"/>
      <c r="AL93" s="79"/>
    </row>
    <row r="94" spans="1:38" x14ac:dyDescent="0.3">
      <c r="A94" s="107"/>
      <c r="B94" s="24"/>
      <c r="C94" s="104" t="s">
        <v>88</v>
      </c>
      <c r="D94" s="39" t="s">
        <v>15</v>
      </c>
      <c r="E94" s="11"/>
      <c r="F94" s="11">
        <v>200</v>
      </c>
      <c r="G94" s="11">
        <v>0</v>
      </c>
      <c r="H94" s="11">
        <v>0</v>
      </c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>
        <v>100</v>
      </c>
      <c r="U94" s="11"/>
      <c r="V94" s="11"/>
      <c r="W94" s="11">
        <v>250</v>
      </c>
      <c r="X94" s="11">
        <v>200</v>
      </c>
      <c r="Y94" s="11">
        <v>120</v>
      </c>
      <c r="Z94" s="11"/>
      <c r="AA94" s="11"/>
      <c r="AB94" s="11"/>
      <c r="AC94" s="11">
        <v>150</v>
      </c>
      <c r="AD94" s="11"/>
      <c r="AE94" s="85"/>
      <c r="AF94" s="11"/>
      <c r="AG94" s="11"/>
      <c r="AH94" s="11"/>
      <c r="AI94" s="11"/>
      <c r="AJ94" s="11"/>
      <c r="AK94" s="11"/>
      <c r="AL94" s="79"/>
    </row>
    <row r="95" spans="1:38" x14ac:dyDescent="0.3">
      <c r="A95" s="107"/>
      <c r="B95" s="24"/>
      <c r="C95" s="104"/>
      <c r="D95" s="3" t="s">
        <v>16</v>
      </c>
      <c r="E95" s="29"/>
      <c r="F95" s="29"/>
      <c r="G95" s="29">
        <v>0.06</v>
      </c>
      <c r="H95" s="29"/>
      <c r="I95" s="29"/>
      <c r="J95" s="29"/>
      <c r="K95" s="29"/>
      <c r="L95" s="29"/>
      <c r="M95" s="29"/>
      <c r="N95" s="29"/>
      <c r="O95" s="29"/>
      <c r="P95" s="29"/>
      <c r="Q95" s="28"/>
      <c r="R95" s="28"/>
      <c r="S95" s="28"/>
      <c r="T95" s="29">
        <v>0.06</v>
      </c>
      <c r="U95" s="29"/>
      <c r="V95" s="69"/>
      <c r="W95" s="69"/>
      <c r="X95" s="29"/>
      <c r="Y95" s="29"/>
      <c r="Z95" s="29"/>
      <c r="AA95" s="10"/>
      <c r="AB95" s="10"/>
      <c r="AC95" s="29"/>
      <c r="AD95" s="29"/>
      <c r="AE95" s="86"/>
      <c r="AF95" s="29"/>
      <c r="AG95" s="69"/>
      <c r="AH95" s="69"/>
      <c r="AI95" s="29"/>
      <c r="AJ95" s="69"/>
      <c r="AK95" s="29"/>
      <c r="AL95" s="79"/>
    </row>
    <row r="96" spans="1:38" x14ac:dyDescent="0.3">
      <c r="A96" s="107"/>
      <c r="B96" s="24"/>
      <c r="C96" s="104"/>
      <c r="D96" s="3" t="s">
        <v>17</v>
      </c>
      <c r="E96" s="10">
        <f>VLOOKUP(E80,'Plan terms'!$A:$E,5,0)</f>
        <v>0</v>
      </c>
      <c r="F96" s="10" t="str">
        <f>VLOOKUP(F80,'Plan terms'!$A:$E,5,0)</f>
        <v>$200 Credit or AC cable charger</v>
      </c>
      <c r="G96" s="10" t="str">
        <f>VLOOKUP(G80,'Plan terms'!$A:$E,5,0)</f>
        <v xml:space="preserve"> 2% Direct Debit, 1%eBilling, 3% fixed term + Free Power shout. $150 exit fee applies</v>
      </c>
      <c r="H96" s="10" t="str">
        <f>VLOOKUP(H80,'Plan terms'!$A:$E,5,0)</f>
        <v>3 hours of free power everyday (3am to 6am)</v>
      </c>
      <c r="I96" s="10">
        <f>VLOOKUP(I80,'Plan terms'!$A:$E,5,0)</f>
        <v>0</v>
      </c>
      <c r="J96" s="10" t="str">
        <f>VLOOKUP(J80,'Plan terms'!$A:$E,5,0)</f>
        <v>.</v>
      </c>
      <c r="K96" s="10" t="str">
        <f>VLOOKUP(K80,'Plan terms'!$A:$E,5,0)</f>
        <v>.</v>
      </c>
      <c r="L96" s="10" t="str">
        <f>VLOOKUP(L80,'Plan terms'!$A:$E,5,0)</f>
        <v>.</v>
      </c>
      <c r="M96" s="10" t="str">
        <f>VLOOKUP(M80,'Plan terms'!$A:$E,5,0)</f>
        <v>.</v>
      </c>
      <c r="N96" s="10" t="str">
        <f>VLOOKUP(N80,'Plan terms'!$A:$E,5,0)</f>
        <v>.</v>
      </c>
      <c r="O96" s="10">
        <f>VLOOKUP(O80,'Plan terms'!$A:$E,5,0)</f>
        <v>0</v>
      </c>
      <c r="P96" s="10" t="str">
        <f>VLOOKUP(P80,'Plan terms'!$A:$E,5,0)</f>
        <v>.</v>
      </c>
      <c r="Q96" s="10" t="str">
        <f>VLOOKUP(Q80,'Plan terms'!$A:$E,5,0)</f>
        <v>.</v>
      </c>
      <c r="R96" s="10" t="str">
        <f>VLOOKUP(R80,'Plan terms'!$A:$E,5,0)</f>
        <v>.</v>
      </c>
      <c r="S96" s="10" t="str">
        <f>VLOOKUP(S80,'Plan terms'!$A:$E,5,0)</f>
        <v>.</v>
      </c>
      <c r="T96" s="10" t="str">
        <f>VLOOKUP(T80,'Plan terms'!$A:$E,5,0)</f>
        <v xml:space="preserve"> 2% Direct Debit, 1%eBilling, 3% fixed term + $100 on 12 month sign up, free Power Shout hours</v>
      </c>
      <c r="U96" s="10" t="str">
        <f>VLOOKUP(U80,'Plan terms'!$A:$E,5,0)</f>
        <v>.</v>
      </c>
      <c r="V96" s="10" t="str">
        <f>VLOOKUP(V80,'Plan terms'!$A:$E,5,0)</f>
        <v>.</v>
      </c>
      <c r="W96" s="10" t="str">
        <f>VLOOKUP(W80,'Plan terms'!$A:$E,5,0)</f>
        <v>$250 account credit, prices fixed for 1 year, $150 Termination Fee applies</v>
      </c>
      <c r="X96" s="10" t="str">
        <f>VLOOKUP(X80,'Plan terms'!$A:$E,5,0)</f>
        <v>$200 credit upon joining, prices fixed for 24 months</v>
      </c>
      <c r="Y96" s="10" t="str">
        <f>VLOOKUP(Y80,'Plan terms'!$A:$E,5,0)</f>
        <v>$10 monthly credit, variable rates during the year, open contract</v>
      </c>
      <c r="Z96" s="10" t="str">
        <f>VLOOKUP(Z80,'Plan terms'!$A:$E,5,0)</f>
        <v>.</v>
      </c>
      <c r="AA96" s="10" t="str">
        <f>VLOOKUP(AA80,'Plan terms'!$A:$E,5,0)</f>
        <v>.</v>
      </c>
      <c r="AB96" s="10" t="str">
        <f>VLOOKUP(AB80,'Plan terms'!$A:$E,5,0)</f>
        <v>.</v>
      </c>
      <c r="AC96" s="10" t="str">
        <f>VLOOKUP(AC80,'Plan terms'!$A:$E,5,0)</f>
        <v>$150 credit for new customers upon online signup</v>
      </c>
      <c r="AD96" s="10" t="str">
        <f>VLOOKUP(AD80,'Plan terms'!$A:$E,5,0)</f>
        <v>50 litres of fuel upon joining, plus 5 litres per $100 of energy used. Averaged price per liter at $2.5 for calculations</v>
      </c>
      <c r="AE96" s="83"/>
      <c r="AF96" s="10" t="str">
        <f>VLOOKUP(AF80,'Plan terms'!$A:$E,5,0)</f>
        <v xml:space="preserve">Special discounted energy and broadband prices (4G 300 GB for $65, Fast Fibre for $80)  </v>
      </c>
      <c r="AG96" s="10" t="str">
        <f>VLOOKUP(AG80,'Plan terms'!$A:$E,5,0)</f>
        <v>$50 account credit, $15 discount on broadband, Samsung product when committing to 2 year contract</v>
      </c>
      <c r="AH96" s="10"/>
      <c r="AI96" s="10" t="str">
        <f>VLOOKUP(AI80,'Plan terms'!$A:$E,5,0)</f>
        <v>$20 off Broadband per month for 12 months, $250 sign up bonus (Only for new customers taking out Unlimited broadband and Power bundle on a 12 month plan)</v>
      </c>
      <c r="AJ96" s="10" t="str">
        <f>VLOOKUP(AJ80,'Plan terms'!$A:$E,5,0)</f>
        <v>Only available when taking out selected broadband plans with 2degrees. $20 off broadband price per month.</v>
      </c>
      <c r="AK96" s="10">
        <f>VLOOKUP(AK80,'Plan terms'!$A:$E,5,0)</f>
        <v>0</v>
      </c>
      <c r="AL96" s="79"/>
    </row>
    <row r="97" spans="1:38" x14ac:dyDescent="0.3">
      <c r="A97" s="107"/>
      <c r="B97" s="24"/>
      <c r="C97" s="104"/>
      <c r="D97" s="4" t="s">
        <v>107</v>
      </c>
      <c r="E97" s="10">
        <f>VLOOKUP(E80,'Plan terms'!$A:$E,4,FALSE)</f>
        <v>0</v>
      </c>
      <c r="F97" s="10" t="str">
        <f>VLOOKUP(F80,'Plan terms'!$A:$E,4,FALSE)</f>
        <v>EV01</v>
      </c>
      <c r="G97" s="10" t="str">
        <f>VLOOKUP(G80,'Plan terms'!$A:$E,4,FALSE)</f>
        <v>EV04</v>
      </c>
      <c r="H97" s="10" t="str">
        <f>VLOOKUP(H80,'Plan terms'!$A:$E,4,FALSE)</f>
        <v>EV05</v>
      </c>
      <c r="I97" s="10" t="str">
        <f>VLOOKUP(I80,'Plan terms'!$A:$E,4,FALSE)</f>
        <v>.</v>
      </c>
      <c r="J97" s="10" t="str">
        <f>VLOOKUP(J80,'Plan terms'!$A:$E,4,FALSE)</f>
        <v>.</v>
      </c>
      <c r="K97" s="10" t="str">
        <f>VLOOKUP(K80,'Plan terms'!$A:$E,4,FALSE)</f>
        <v>.</v>
      </c>
      <c r="L97" s="10" t="str">
        <f>VLOOKUP(L80,'Plan terms'!$A:$E,4,FALSE)</f>
        <v>.</v>
      </c>
      <c r="M97" s="10" t="str">
        <f>VLOOKUP(M80,'Plan terms'!$A:$E,4,FALSE)</f>
        <v>.</v>
      </c>
      <c r="N97" s="10" t="str">
        <f>VLOOKUP(N80,'Plan terms'!$A:$E,4,FALSE)</f>
        <v>.</v>
      </c>
      <c r="O97" s="10">
        <f>VLOOKUP(O80,'Plan terms'!$A:$E,4,FALSE)</f>
        <v>0</v>
      </c>
      <c r="P97" s="10" t="str">
        <f>VLOOKUP(P80,'Plan terms'!$A:$E,4,FALSE)</f>
        <v>.</v>
      </c>
      <c r="Q97" s="10" t="str">
        <f>VLOOKUP(Q80,'Plan terms'!$A:$E,4,FALSE)</f>
        <v>.</v>
      </c>
      <c r="R97" s="10" t="str">
        <f>VLOOKUP(R80,'Plan terms'!$A:$E,4,FALSE)</f>
        <v>.</v>
      </c>
      <c r="S97" s="10" t="str">
        <f>VLOOKUP(S80,'Plan terms'!$A:$E,4,FALSE)</f>
        <v>.</v>
      </c>
      <c r="T97" s="10" t="str">
        <f>VLOOKUP(T80,'Plan terms'!$A:$E,4,FALSE)</f>
        <v>DISC-03</v>
      </c>
      <c r="U97" s="10" t="str">
        <f>VLOOKUP(U80,'Plan terms'!$A:$E,4,FALSE)</f>
        <v>.</v>
      </c>
      <c r="V97" s="10" t="str">
        <f>VLOOKUP(V80,'Plan terms'!$A:$E,4,FALSE)</f>
        <v>.</v>
      </c>
      <c r="W97" s="10" t="str">
        <f>VLOOKUP(W80,'Plan terms'!$A:$E,4,FALSE)</f>
        <v>DISC-04</v>
      </c>
      <c r="X97" s="10" t="str">
        <f>VLOOKUP(X80,'Plan terms'!$A:$E,4,FALSE)</f>
        <v>DISC-07</v>
      </c>
      <c r="Y97" s="10" t="str">
        <f>VLOOKUP(Y80,'Plan terms'!$A:$E,4,FALSE)</f>
        <v>DISC-10</v>
      </c>
      <c r="Z97" s="10" t="str">
        <f>VLOOKUP(Z80,'Plan terms'!$A:$E,4,FALSE)</f>
        <v>.</v>
      </c>
      <c r="AA97" s="10" t="str">
        <f>VLOOKUP(AA80,'Plan terms'!$A:$E,4,FALSE)</f>
        <v>.</v>
      </c>
      <c r="AB97" s="10" t="str">
        <f>VLOOKUP(AB80,'Plan terms'!$A:$E,4,FALSE)</f>
        <v>.</v>
      </c>
      <c r="AC97" s="10" t="str">
        <f>VLOOKUP(AC80,'Plan terms'!$A:$E,4,FALSE)</f>
        <v>DISC-08</v>
      </c>
      <c r="AD97" s="10" t="str">
        <f>VLOOKUP(AD80,'Plan terms'!$A:$E,4,FALSE)</f>
        <v>DISC-09</v>
      </c>
      <c r="AE97" s="83"/>
      <c r="AF97" s="10" t="str">
        <f>VLOOKUP(AF80,'Plan terms'!$A:$E,4,FALSE)</f>
        <v>BUND-05</v>
      </c>
      <c r="AG97" s="10" t="str">
        <f>VLOOKUP(AG80,'Plan terms'!$A:$E,4,FALSE)</f>
        <v>BUND-04</v>
      </c>
      <c r="AH97" s="10"/>
      <c r="AI97" s="10" t="str">
        <f>VLOOKUP(AI80,'Plan terms'!$A:$E,4,FALSE)</f>
        <v>BUND-02</v>
      </c>
      <c r="AJ97" s="10" t="str">
        <f>VLOOKUP(AJ80,'Plan terms'!$A:$E,4,FALSE)</f>
        <v>BUND-06</v>
      </c>
      <c r="AK97" s="10">
        <f>VLOOKUP(AK80,'Plan terms'!$A:$E,4,FALSE)</f>
        <v>0</v>
      </c>
      <c r="AL97" s="79"/>
    </row>
    <row r="98" spans="1:38" x14ac:dyDescent="0.3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83"/>
      <c r="AF98" s="32"/>
      <c r="AG98" s="32"/>
      <c r="AH98" s="32"/>
      <c r="AI98" s="32"/>
      <c r="AJ98" s="32"/>
      <c r="AK98" s="32"/>
      <c r="AL98" s="79"/>
    </row>
    <row r="99" spans="1:38" x14ac:dyDescent="0.3">
      <c r="A99" s="105" t="s">
        <v>82</v>
      </c>
      <c r="B99" s="13"/>
      <c r="C99" s="13"/>
      <c r="D99" s="13" t="s">
        <v>18</v>
      </c>
      <c r="E99" s="21">
        <f>E114</f>
        <v>1.0349999999999999</v>
      </c>
      <c r="F99" s="21">
        <f>F114</f>
        <v>2.005255</v>
      </c>
      <c r="G99" s="22">
        <f t="shared" ref="G99:H99" si="68">G86*G105</f>
        <v>2.6449999999999996</v>
      </c>
      <c r="H99" s="22">
        <f t="shared" si="68"/>
        <v>1.38</v>
      </c>
      <c r="I99" s="21">
        <f>I114</f>
        <v>1.0349999999999999</v>
      </c>
      <c r="J99" s="21">
        <f t="shared" ref="J99:O99" si="69">J114</f>
        <v>1.38</v>
      </c>
      <c r="K99" s="21">
        <f t="shared" si="69"/>
        <v>1.38</v>
      </c>
      <c r="L99" s="21">
        <f t="shared" si="69"/>
        <v>1.38</v>
      </c>
      <c r="M99" s="21">
        <f t="shared" si="69"/>
        <v>0.69</v>
      </c>
      <c r="N99" s="21">
        <f t="shared" si="69"/>
        <v>0.69</v>
      </c>
      <c r="O99" s="21">
        <f t="shared" si="69"/>
        <v>1.0349999999999999</v>
      </c>
      <c r="P99" s="21">
        <f>P114</f>
        <v>1.38</v>
      </c>
      <c r="Q99" s="22">
        <f>Q86*Q105</f>
        <v>1.38</v>
      </c>
      <c r="R99" s="22">
        <f>R86*R105</f>
        <v>0.69</v>
      </c>
      <c r="S99" s="22">
        <f t="shared" ref="S99:T99" si="70">S86*S105</f>
        <v>1.0349999999999999</v>
      </c>
      <c r="T99" s="22">
        <f t="shared" si="70"/>
        <v>1.0349999999999999</v>
      </c>
      <c r="U99" s="21">
        <f>U114</f>
        <v>1.01</v>
      </c>
      <c r="V99" s="21">
        <f>V86*V105</f>
        <v>1.0349999999999999</v>
      </c>
      <c r="W99" s="21">
        <f>W86*W105</f>
        <v>1.38</v>
      </c>
      <c r="X99" s="21">
        <f>X114</f>
        <v>1.38</v>
      </c>
      <c r="Y99" s="21">
        <f>Y114</f>
        <v>1.38</v>
      </c>
      <c r="Z99" s="21">
        <f>Z114</f>
        <v>1.38</v>
      </c>
      <c r="AA99" s="21">
        <f>AA86*AA105</f>
        <v>1.38</v>
      </c>
      <c r="AB99" s="21">
        <f>AB86*AB105</f>
        <v>1.38</v>
      </c>
      <c r="AC99" s="21">
        <f t="shared" ref="AC99:AD99" si="71">AC114</f>
        <v>1.38</v>
      </c>
      <c r="AD99" s="21">
        <f t="shared" si="71"/>
        <v>1.38</v>
      </c>
      <c r="AE99" s="84"/>
      <c r="AF99" s="21">
        <f>AF114</f>
        <v>1.0349999999999999</v>
      </c>
      <c r="AG99" s="21">
        <f>AG86*AG105</f>
        <v>1.0349999999999999</v>
      </c>
      <c r="AH99" s="21"/>
      <c r="AI99" s="21">
        <f>AI114</f>
        <v>0.91999999999999993</v>
      </c>
      <c r="AJ99" s="21">
        <f>AJ86*AJ105</f>
        <v>0.34499999999999997</v>
      </c>
      <c r="AK99" s="21">
        <f>AK114</f>
        <v>1.0349999999999999</v>
      </c>
      <c r="AL99" s="79"/>
    </row>
    <row r="100" spans="1:38" x14ac:dyDescent="0.3">
      <c r="A100" s="105"/>
      <c r="B100" s="13"/>
      <c r="C100" s="13"/>
      <c r="D100" s="13" t="s">
        <v>19</v>
      </c>
      <c r="E100" s="21"/>
      <c r="F100" s="21"/>
      <c r="G100" s="22"/>
      <c r="H100" s="22"/>
      <c r="I100" s="21"/>
      <c r="J100" s="21"/>
      <c r="K100" s="21"/>
      <c r="L100" s="21"/>
      <c r="M100" s="22"/>
      <c r="N100" s="22"/>
      <c r="O100" s="22"/>
      <c r="P100" s="22"/>
      <c r="Q100" s="22"/>
      <c r="R100" s="22"/>
      <c r="S100" s="22"/>
      <c r="T100" s="22"/>
      <c r="U100" s="22"/>
      <c r="V100" s="21"/>
      <c r="W100" s="21"/>
      <c r="X100" s="22"/>
      <c r="Y100" s="22"/>
      <c r="Z100" s="22"/>
      <c r="AA100" s="21"/>
      <c r="AB100" s="21"/>
      <c r="AC100" s="22"/>
      <c r="AD100" s="22"/>
      <c r="AE100" s="85"/>
      <c r="AF100" s="22"/>
      <c r="AG100" s="21"/>
      <c r="AH100" s="21"/>
      <c r="AI100" s="22"/>
      <c r="AJ100" s="21"/>
      <c r="AK100" s="22"/>
      <c r="AL100" s="79"/>
    </row>
    <row r="101" spans="1:38" x14ac:dyDescent="0.3">
      <c r="A101" s="105"/>
      <c r="B101" s="13"/>
      <c r="C101" s="13"/>
      <c r="D101" s="13" t="s">
        <v>20</v>
      </c>
      <c r="E101" s="22">
        <f t="shared" ref="E101:O101" si="72">E116</f>
        <v>2464.3625999999999</v>
      </c>
      <c r="F101" s="22">
        <f t="shared" si="72"/>
        <v>2144.4001357415</v>
      </c>
      <c r="G101" s="22">
        <f t="shared" si="72"/>
        <v>2426.6631849999999</v>
      </c>
      <c r="H101" s="22">
        <f t="shared" si="72"/>
        <v>2351.1005144999999</v>
      </c>
      <c r="I101" s="22">
        <f t="shared" si="72"/>
        <v>2009.2109999999998</v>
      </c>
      <c r="J101" s="22">
        <f t="shared" si="72"/>
        <v>2803.8343199999999</v>
      </c>
      <c r="K101" s="22">
        <f t="shared" si="72"/>
        <v>2782.830375</v>
      </c>
      <c r="L101" s="22">
        <f t="shared" si="72"/>
        <v>2765.0797799999996</v>
      </c>
      <c r="M101" s="22">
        <f t="shared" si="72"/>
        <v>2957.0501999999997</v>
      </c>
      <c r="N101" s="22">
        <f t="shared" si="72"/>
        <v>2705.16156</v>
      </c>
      <c r="O101" s="22">
        <f t="shared" si="72"/>
        <v>2191.6366499999999</v>
      </c>
      <c r="P101" s="22">
        <f>P116</f>
        <v>2339.0654999999997</v>
      </c>
      <c r="Q101" s="22">
        <f>Q116</f>
        <v>2335.2566999999995</v>
      </c>
      <c r="R101" s="22">
        <f>R116</f>
        <v>2164.1849999999995</v>
      </c>
      <c r="S101" s="22">
        <f t="shared" ref="S101:AJ101" si="73">S116</f>
        <v>2336.9265</v>
      </c>
      <c r="T101" s="22">
        <f t="shared" si="73"/>
        <v>2674.9575</v>
      </c>
      <c r="U101" s="22">
        <f t="shared" si="73"/>
        <v>2328.94</v>
      </c>
      <c r="V101" s="22">
        <f t="shared" si="73"/>
        <v>2119.335</v>
      </c>
      <c r="W101" s="22">
        <f t="shared" si="73"/>
        <v>2564.73</v>
      </c>
      <c r="X101" s="22">
        <f t="shared" si="73"/>
        <v>2527.9184999999998</v>
      </c>
      <c r="Y101" s="22">
        <f t="shared" si="73"/>
        <v>2524.7444999999998</v>
      </c>
      <c r="Z101" s="22">
        <f t="shared" si="73"/>
        <v>2789.9321999999997</v>
      </c>
      <c r="AA101" s="22">
        <f t="shared" si="73"/>
        <v>2459.1855299999997</v>
      </c>
      <c r="AB101" s="22">
        <f t="shared" si="73"/>
        <v>2459.1855299999997</v>
      </c>
      <c r="AC101" s="22">
        <f t="shared" si="73"/>
        <v>2464.6799999999998</v>
      </c>
      <c r="AD101" s="22">
        <f t="shared" si="73"/>
        <v>2658.846</v>
      </c>
      <c r="AE101" s="85"/>
      <c r="AF101" s="22">
        <f t="shared" si="73"/>
        <v>2390.0909999999994</v>
      </c>
      <c r="AG101" s="22">
        <f t="shared" si="73"/>
        <v>2313.9149999999995</v>
      </c>
      <c r="AH101" s="22"/>
      <c r="AI101" s="22">
        <f>AI116</f>
        <v>2809.1394999999993</v>
      </c>
      <c r="AJ101" s="22">
        <f t="shared" si="73"/>
        <v>2704.8</v>
      </c>
      <c r="AK101" s="22">
        <f>AK116</f>
        <v>2120.3009999999999</v>
      </c>
      <c r="AL101" s="79"/>
    </row>
    <row r="102" spans="1:38" x14ac:dyDescent="0.3">
      <c r="A102" s="105"/>
      <c r="B102" s="13"/>
      <c r="C102" s="13"/>
      <c r="D102" s="14" t="s">
        <v>21</v>
      </c>
      <c r="E102" s="22">
        <f>E118</f>
        <v>2464.3625999999999</v>
      </c>
      <c r="F102" s="22">
        <f>F118</f>
        <v>1944.4001357415</v>
      </c>
      <c r="G102" s="22">
        <f t="shared" ref="G102:H102" si="74">G101-G117</f>
        <v>2281.0633938999999</v>
      </c>
      <c r="H102" s="22">
        <f t="shared" si="74"/>
        <v>2351.1005144999999</v>
      </c>
      <c r="I102" s="22">
        <f>I118</f>
        <v>2009.2109999999998</v>
      </c>
      <c r="J102" s="22">
        <f t="shared" ref="J102:O102" si="75">J118</f>
        <v>2803.8343199999999</v>
      </c>
      <c r="K102" s="22">
        <f t="shared" si="75"/>
        <v>2782.830375</v>
      </c>
      <c r="L102" s="22">
        <f t="shared" si="75"/>
        <v>2765.0797799999996</v>
      </c>
      <c r="M102" s="22">
        <f t="shared" si="75"/>
        <v>2957.0501999999997</v>
      </c>
      <c r="N102" s="22">
        <f t="shared" si="75"/>
        <v>2705.16156</v>
      </c>
      <c r="O102" s="22">
        <f t="shared" si="75"/>
        <v>2191.6366499999999</v>
      </c>
      <c r="P102" s="22">
        <f>P118</f>
        <v>2339.0654999999997</v>
      </c>
      <c r="Q102" s="22">
        <f>Q101-Q117</f>
        <v>2335.2566999999995</v>
      </c>
      <c r="R102" s="22">
        <f>R101-R117</f>
        <v>2164.1849999999995</v>
      </c>
      <c r="S102" s="22">
        <f t="shared" ref="S102:T102" si="76">S101-S117</f>
        <v>2336.9265</v>
      </c>
      <c r="T102" s="22">
        <f t="shared" si="76"/>
        <v>2414.4600500000001</v>
      </c>
      <c r="U102" s="22">
        <f>U118</f>
        <v>2328.94</v>
      </c>
      <c r="V102" s="22">
        <f>V101-V117</f>
        <v>2119.335</v>
      </c>
      <c r="W102" s="22">
        <f>W101-W117</f>
        <v>2314.73</v>
      </c>
      <c r="X102" s="22">
        <f>X118</f>
        <v>2327.9184999999998</v>
      </c>
      <c r="Y102" s="22">
        <f>Y118</f>
        <v>2404.7444999999998</v>
      </c>
      <c r="Z102" s="22">
        <f>Z118</f>
        <v>2789.9321999999997</v>
      </c>
      <c r="AA102" s="22">
        <f>AA101-AA117</f>
        <v>2459.1855299999997</v>
      </c>
      <c r="AB102" s="22">
        <f>AB101-AB117</f>
        <v>2459.1855299999997</v>
      </c>
      <c r="AC102" s="22">
        <f t="shared" ref="AC102:AD102" si="77">AC118</f>
        <v>2314.6799999999998</v>
      </c>
      <c r="AD102" s="22">
        <f t="shared" si="77"/>
        <v>2658.846</v>
      </c>
      <c r="AE102" s="85"/>
      <c r="AF102" s="22">
        <f>AF118</f>
        <v>2390.0909999999994</v>
      </c>
      <c r="AG102" s="22">
        <f>AG101-AG117</f>
        <v>2313.9149999999995</v>
      </c>
      <c r="AH102" s="22"/>
      <c r="AI102" s="22">
        <f>AI118</f>
        <v>2809.1394999999993</v>
      </c>
      <c r="AJ102" s="22">
        <f>AJ101-AJ117</f>
        <v>2704.8</v>
      </c>
      <c r="AK102" s="22">
        <f>AK118</f>
        <v>2120.3009999999999</v>
      </c>
      <c r="AL102" s="79"/>
    </row>
    <row r="103" spans="1:38" x14ac:dyDescent="0.3">
      <c r="A103" s="32"/>
      <c r="B103" s="32"/>
      <c r="C103" s="32"/>
      <c r="D103" s="32"/>
      <c r="E103" s="33"/>
      <c r="F103" s="33"/>
      <c r="G103" s="32"/>
      <c r="H103" s="32"/>
      <c r="I103" s="33"/>
      <c r="J103" s="33"/>
      <c r="K103" s="33"/>
      <c r="L103" s="33"/>
      <c r="M103" s="33"/>
      <c r="N103" s="33"/>
      <c r="O103" s="33"/>
      <c r="P103" s="94">
        <f>P101/1.15</f>
        <v>2033.9699999999998</v>
      </c>
      <c r="Q103" s="94">
        <f>Q101/1.15</f>
        <v>2030.6579999999997</v>
      </c>
      <c r="R103" s="32"/>
      <c r="S103" s="32"/>
      <c r="T103" s="32"/>
      <c r="U103" s="33"/>
      <c r="V103" s="32"/>
      <c r="W103" s="32"/>
      <c r="X103" s="33"/>
      <c r="Y103" s="33"/>
      <c r="Z103" s="33"/>
      <c r="AA103" s="32"/>
      <c r="AB103" s="32"/>
      <c r="AC103" s="33"/>
      <c r="AD103" s="33"/>
      <c r="AE103" s="85"/>
      <c r="AF103" s="33"/>
      <c r="AG103" s="32"/>
      <c r="AH103" s="32"/>
      <c r="AI103" s="33"/>
      <c r="AJ103" s="32"/>
      <c r="AK103" s="33"/>
      <c r="AL103" s="79"/>
    </row>
    <row r="104" spans="1:38" x14ac:dyDescent="0.3">
      <c r="A104" s="112" t="s">
        <v>87</v>
      </c>
      <c r="B104" s="34">
        <v>6900</v>
      </c>
      <c r="C104" s="113" t="s">
        <v>32</v>
      </c>
      <c r="D104" s="13" t="s">
        <v>22</v>
      </c>
      <c r="E104" s="13">
        <f t="shared" ref="E104:AI104" si="78">$B$104</f>
        <v>6900</v>
      </c>
      <c r="F104" s="13">
        <f t="shared" si="78"/>
        <v>6900</v>
      </c>
      <c r="G104" s="13">
        <f t="shared" si="78"/>
        <v>6900</v>
      </c>
      <c r="H104" s="13">
        <f t="shared" si="78"/>
        <v>6900</v>
      </c>
      <c r="I104" s="13">
        <f t="shared" si="78"/>
        <v>6900</v>
      </c>
      <c r="J104" s="13">
        <f t="shared" si="78"/>
        <v>6900</v>
      </c>
      <c r="K104" s="13">
        <f t="shared" si="78"/>
        <v>6900</v>
      </c>
      <c r="L104" s="13">
        <f t="shared" si="78"/>
        <v>6900</v>
      </c>
      <c r="M104" s="13">
        <f t="shared" si="78"/>
        <v>6900</v>
      </c>
      <c r="N104" s="13">
        <f t="shared" si="78"/>
        <v>6900</v>
      </c>
      <c r="O104" s="13">
        <f t="shared" si="78"/>
        <v>6900</v>
      </c>
      <c r="P104" s="13">
        <f t="shared" si="78"/>
        <v>6900</v>
      </c>
      <c r="Q104" s="13">
        <f t="shared" si="78"/>
        <v>6900</v>
      </c>
      <c r="R104" s="13">
        <f t="shared" si="78"/>
        <v>6900</v>
      </c>
      <c r="S104" s="13">
        <f t="shared" si="78"/>
        <v>6900</v>
      </c>
      <c r="T104" s="13">
        <f t="shared" si="78"/>
        <v>6900</v>
      </c>
      <c r="U104" s="13">
        <f t="shared" si="78"/>
        <v>6900</v>
      </c>
      <c r="V104" s="13">
        <f t="shared" si="78"/>
        <v>6900</v>
      </c>
      <c r="W104" s="13">
        <f t="shared" si="78"/>
        <v>6900</v>
      </c>
      <c r="X104" s="13">
        <f t="shared" si="78"/>
        <v>6900</v>
      </c>
      <c r="Y104" s="13">
        <f t="shared" si="78"/>
        <v>6900</v>
      </c>
      <c r="Z104" s="13">
        <f t="shared" si="78"/>
        <v>6900</v>
      </c>
      <c r="AA104" s="13">
        <f t="shared" si="78"/>
        <v>6900</v>
      </c>
      <c r="AB104" s="13">
        <f t="shared" si="78"/>
        <v>6900</v>
      </c>
      <c r="AC104" s="13">
        <f t="shared" si="78"/>
        <v>6900</v>
      </c>
      <c r="AD104" s="13">
        <f t="shared" si="78"/>
        <v>6900</v>
      </c>
      <c r="AE104" s="83"/>
      <c r="AF104" s="13">
        <f>$B$104</f>
        <v>6900</v>
      </c>
      <c r="AG104" s="13">
        <f>$B$104</f>
        <v>6900</v>
      </c>
      <c r="AH104" s="13"/>
      <c r="AI104" s="13">
        <f t="shared" si="78"/>
        <v>6900</v>
      </c>
      <c r="AJ104" s="13">
        <f>$B$104</f>
        <v>6900</v>
      </c>
      <c r="AK104" s="13">
        <f>$B$104</f>
        <v>6900</v>
      </c>
      <c r="AL104" s="79"/>
    </row>
    <row r="105" spans="1:38" x14ac:dyDescent="0.3">
      <c r="A105" s="112"/>
      <c r="B105" s="34">
        <v>1.1499999999999999</v>
      </c>
      <c r="C105" s="113"/>
      <c r="D105" s="14" t="s">
        <v>33</v>
      </c>
      <c r="E105" s="15">
        <f>$B$27</f>
        <v>1.1499999999999999</v>
      </c>
      <c r="F105" s="15">
        <f>$B$27</f>
        <v>1.1499999999999999</v>
      </c>
      <c r="G105" s="15">
        <f t="shared" ref="G105:H105" si="79">$B$27</f>
        <v>1.1499999999999999</v>
      </c>
      <c r="H105" s="15">
        <f t="shared" si="79"/>
        <v>1.1499999999999999</v>
      </c>
      <c r="I105" s="13">
        <f t="shared" ref="I105:AI105" si="80">$B$105</f>
        <v>1.1499999999999999</v>
      </c>
      <c r="J105" s="13">
        <f t="shared" si="80"/>
        <v>1.1499999999999999</v>
      </c>
      <c r="K105" s="13">
        <f t="shared" si="80"/>
        <v>1.1499999999999999</v>
      </c>
      <c r="L105" s="13">
        <f t="shared" si="80"/>
        <v>1.1499999999999999</v>
      </c>
      <c r="M105" s="13">
        <f t="shared" si="80"/>
        <v>1.1499999999999999</v>
      </c>
      <c r="N105" s="13">
        <f t="shared" si="80"/>
        <v>1.1499999999999999</v>
      </c>
      <c r="O105" s="13">
        <f t="shared" si="80"/>
        <v>1.1499999999999999</v>
      </c>
      <c r="P105" s="13">
        <f t="shared" si="80"/>
        <v>1.1499999999999999</v>
      </c>
      <c r="Q105" s="13">
        <f t="shared" si="80"/>
        <v>1.1499999999999999</v>
      </c>
      <c r="R105" s="13">
        <f t="shared" si="80"/>
        <v>1.1499999999999999</v>
      </c>
      <c r="S105" s="13">
        <f t="shared" si="80"/>
        <v>1.1499999999999999</v>
      </c>
      <c r="T105" s="13">
        <f t="shared" si="80"/>
        <v>1.1499999999999999</v>
      </c>
      <c r="U105" s="13">
        <f t="shared" si="80"/>
        <v>1.1499999999999999</v>
      </c>
      <c r="V105" s="13">
        <f t="shared" si="80"/>
        <v>1.1499999999999999</v>
      </c>
      <c r="W105" s="13">
        <f t="shared" si="80"/>
        <v>1.1499999999999999</v>
      </c>
      <c r="X105" s="13">
        <f t="shared" si="80"/>
        <v>1.1499999999999999</v>
      </c>
      <c r="Y105" s="13">
        <f t="shared" si="80"/>
        <v>1.1499999999999999</v>
      </c>
      <c r="Z105" s="13">
        <f t="shared" si="80"/>
        <v>1.1499999999999999</v>
      </c>
      <c r="AA105" s="13">
        <f t="shared" si="80"/>
        <v>1.1499999999999999</v>
      </c>
      <c r="AB105" s="13">
        <f t="shared" si="80"/>
        <v>1.1499999999999999</v>
      </c>
      <c r="AC105" s="13">
        <f t="shared" si="80"/>
        <v>1.1499999999999999</v>
      </c>
      <c r="AD105" s="13">
        <f t="shared" si="80"/>
        <v>1.1499999999999999</v>
      </c>
      <c r="AE105" s="83"/>
      <c r="AF105" s="13">
        <f>$B$105</f>
        <v>1.1499999999999999</v>
      </c>
      <c r="AG105" s="13">
        <f>$B$105</f>
        <v>1.1499999999999999</v>
      </c>
      <c r="AH105" s="13"/>
      <c r="AI105" s="13">
        <f t="shared" si="80"/>
        <v>1.1499999999999999</v>
      </c>
      <c r="AJ105" s="13">
        <f>$B$105</f>
        <v>1.1499999999999999</v>
      </c>
      <c r="AK105" s="13">
        <f>$B$105</f>
        <v>1.1499999999999999</v>
      </c>
      <c r="AL105" s="79"/>
    </row>
    <row r="106" spans="1:38" x14ac:dyDescent="0.3">
      <c r="A106" s="112"/>
      <c r="B106" s="10"/>
      <c r="C106" s="114" t="s">
        <v>83</v>
      </c>
      <c r="D106" s="7" t="s">
        <v>23</v>
      </c>
      <c r="E106" s="7" t="str">
        <f>E82</f>
        <v>Peak &amp; Off Peak</v>
      </c>
      <c r="F106" s="7" t="str">
        <f>F82</f>
        <v>Peak &amp; Off Peak</v>
      </c>
      <c r="G106" s="7" t="str">
        <f t="shared" ref="G106:H106" si="81">G82</f>
        <v>Peak &amp; Off Peak</v>
      </c>
      <c r="H106" s="7" t="str">
        <f t="shared" si="81"/>
        <v>Peak &amp; Off Peak</v>
      </c>
      <c r="I106" s="7" t="str">
        <f>I82</f>
        <v>Inclusive</v>
      </c>
      <c r="J106" s="7" t="str">
        <f t="shared" ref="J106:O106" si="82">J82</f>
        <v>Peak &amp; Off Peak</v>
      </c>
      <c r="K106" s="7" t="str">
        <f t="shared" si="82"/>
        <v>Peak &amp; Off Peak</v>
      </c>
      <c r="L106" s="7" t="str">
        <f t="shared" si="82"/>
        <v>Peak &amp; Off Peak</v>
      </c>
      <c r="M106" s="7" t="str">
        <f t="shared" si="82"/>
        <v>Inclusive</v>
      </c>
      <c r="N106" s="7" t="str">
        <f t="shared" si="82"/>
        <v>Peak Off Peak &amp; Shoulder</v>
      </c>
      <c r="O106" s="7" t="str">
        <f t="shared" si="82"/>
        <v>Peak Off Peak &amp; Shoulder</v>
      </c>
      <c r="P106" s="7" t="str">
        <f>P82</f>
        <v>Inclusive</v>
      </c>
      <c r="Q106" s="7" t="str">
        <f>Q82</f>
        <v>Peak &amp; Off Peak</v>
      </c>
      <c r="R106" s="7" t="str">
        <f>R82</f>
        <v>Inclusive</v>
      </c>
      <c r="S106" s="7" t="str">
        <f t="shared" ref="S106:AD106" si="83">S82</f>
        <v>Inclusive</v>
      </c>
      <c r="T106" s="7" t="str">
        <f t="shared" si="83"/>
        <v>Inclusive</v>
      </c>
      <c r="U106" s="7" t="str">
        <f t="shared" si="83"/>
        <v>Inclusive</v>
      </c>
      <c r="V106" s="7" t="str">
        <f t="shared" si="83"/>
        <v>Inclusive</v>
      </c>
      <c r="W106" s="7" t="str">
        <f t="shared" si="83"/>
        <v>Inclusive</v>
      </c>
      <c r="X106" s="7" t="str">
        <f t="shared" si="83"/>
        <v>Inclusive</v>
      </c>
      <c r="Y106" s="7" t="str">
        <f t="shared" si="83"/>
        <v>Inclusive</v>
      </c>
      <c r="Z106" s="7" t="str">
        <f t="shared" si="83"/>
        <v>Inclusive</v>
      </c>
      <c r="AA106" s="7" t="str">
        <f t="shared" si="83"/>
        <v>Peak Off Peak &amp; Shoulder</v>
      </c>
      <c r="AB106" s="7" t="str">
        <f t="shared" si="83"/>
        <v>Peak Off Peak &amp; Shoulder</v>
      </c>
      <c r="AC106" s="7" t="str">
        <f t="shared" si="83"/>
        <v>Inclusive</v>
      </c>
      <c r="AD106" s="7" t="str">
        <f t="shared" si="83"/>
        <v>Inclusive</v>
      </c>
      <c r="AE106" s="83"/>
      <c r="AF106" s="7" t="str">
        <f>AF82</f>
        <v>Inclusive</v>
      </c>
      <c r="AG106" s="7" t="str">
        <f t="shared" ref="AG106:AJ106" si="84">AG82</f>
        <v>Inclusive</v>
      </c>
      <c r="AH106" s="7"/>
      <c r="AI106" s="7" t="str">
        <f>AI82</f>
        <v>Inclusive</v>
      </c>
      <c r="AJ106" s="7" t="str">
        <f t="shared" si="84"/>
        <v>Inclusive</v>
      </c>
      <c r="AK106" s="7" t="str">
        <f>AK82</f>
        <v>Inclusive</v>
      </c>
      <c r="AL106" s="79"/>
    </row>
    <row r="107" spans="1:38" x14ac:dyDescent="0.3">
      <c r="A107" s="112"/>
      <c r="B107" s="10"/>
      <c r="C107" s="114"/>
      <c r="D107" s="7" t="s">
        <v>9</v>
      </c>
      <c r="E107" s="8">
        <f>E88</f>
        <v>0</v>
      </c>
      <c r="F107" s="8">
        <f>F88</f>
        <v>0</v>
      </c>
      <c r="G107" s="8">
        <f t="shared" ref="G107:H107" si="85">G88</f>
        <v>0</v>
      </c>
      <c r="H107" s="8">
        <f t="shared" si="85"/>
        <v>0</v>
      </c>
      <c r="I107" s="8">
        <f>I88</f>
        <v>0.20399999999999999</v>
      </c>
      <c r="J107" s="8">
        <f t="shared" ref="J107:O107" si="86">J88</f>
        <v>0</v>
      </c>
      <c r="K107" s="8">
        <f t="shared" si="86"/>
        <v>0</v>
      </c>
      <c r="L107" s="8">
        <f t="shared" si="86"/>
        <v>0</v>
      </c>
      <c r="M107" s="8">
        <f t="shared" si="86"/>
        <v>0</v>
      </c>
      <c r="N107" s="8">
        <f t="shared" si="86"/>
        <v>0</v>
      </c>
      <c r="O107" s="8">
        <f t="shared" si="86"/>
        <v>0</v>
      </c>
      <c r="P107" s="8">
        <f>P88</f>
        <v>0.23130000000000001</v>
      </c>
      <c r="Q107" s="8">
        <f>Q88</f>
        <v>0</v>
      </c>
      <c r="R107" s="8">
        <f>R88</f>
        <v>0.24099999999999999</v>
      </c>
      <c r="S107" s="8">
        <f t="shared" ref="S107:AD107" si="87">S88</f>
        <v>0.24690000000000001</v>
      </c>
      <c r="T107" s="8">
        <f t="shared" si="87"/>
        <v>0.28949999999999998</v>
      </c>
      <c r="U107" s="8">
        <f t="shared" si="87"/>
        <v>0.24704347826086961</v>
      </c>
      <c r="V107" s="8">
        <f t="shared" si="87"/>
        <v>0.21947826086956523</v>
      </c>
      <c r="W107" s="8">
        <f t="shared" si="87"/>
        <v>0.25973913043478264</v>
      </c>
      <c r="X107" s="8">
        <f t="shared" si="87"/>
        <v>0.25509999999999999</v>
      </c>
      <c r="Y107" s="8">
        <f t="shared" si="87"/>
        <v>0.25469999999999998</v>
      </c>
      <c r="Z107" s="8">
        <f t="shared" si="87"/>
        <v>0.28621999999999997</v>
      </c>
      <c r="AA107" s="8">
        <f t="shared" si="87"/>
        <v>0</v>
      </c>
      <c r="AB107" s="8">
        <f t="shared" si="87"/>
        <v>0</v>
      </c>
      <c r="AC107" s="8">
        <f t="shared" si="87"/>
        <v>0.24713043478260871</v>
      </c>
      <c r="AD107" s="8">
        <f t="shared" si="87"/>
        <v>0.27160000000000001</v>
      </c>
      <c r="AE107" s="84"/>
      <c r="AF107" s="8">
        <f>AF88</f>
        <v>0.252</v>
      </c>
      <c r="AG107" s="8">
        <f t="shared" ref="AG107:AJ107" si="88">AG88</f>
        <v>0.24399999999999999</v>
      </c>
      <c r="AH107" s="8"/>
      <c r="AI107" s="8">
        <f>AI88</f>
        <v>0.31169999999999998</v>
      </c>
      <c r="AJ107" s="8">
        <f t="shared" si="88"/>
        <v>0.32500000000000001</v>
      </c>
      <c r="AK107" s="8">
        <f>AK88</f>
        <v>0.21959999999999999</v>
      </c>
      <c r="AL107" s="79"/>
    </row>
    <row r="108" spans="1:38" ht="15.6" x14ac:dyDescent="0.3">
      <c r="A108" s="112"/>
      <c r="B108" s="10"/>
      <c r="C108" s="114"/>
      <c r="D108" s="9" t="s">
        <v>24</v>
      </c>
      <c r="E108" s="89">
        <f>E89*factors!B2+E90*factors!B3</f>
        <v>0.26136000000000004</v>
      </c>
      <c r="F108" s="89">
        <f>F89*factors!$C$2+F90*factors!$C$3</f>
        <v>0.1780065609</v>
      </c>
      <c r="G108" s="89">
        <f>G89*factors!$C$2+G90*factors!$C$3</f>
        <v>0.18415100000000004</v>
      </c>
      <c r="H108" s="89">
        <f>H89*factors!$C$2+H90*factors!$C$3</f>
        <v>0</v>
      </c>
      <c r="I108" s="8">
        <f t="shared" ref="I108:AD108" si="89">$B$89*I89+$B$90*I90</f>
        <v>0</v>
      </c>
      <c r="J108" s="8">
        <f t="shared" si="89"/>
        <v>0</v>
      </c>
      <c r="K108" s="8">
        <f t="shared" si="89"/>
        <v>0</v>
      </c>
      <c r="L108" s="8">
        <f t="shared" si="89"/>
        <v>0</v>
      </c>
      <c r="M108" s="8">
        <f t="shared" si="89"/>
        <v>0.34092</v>
      </c>
      <c r="N108" s="8">
        <f t="shared" si="89"/>
        <v>0</v>
      </c>
      <c r="O108" s="8">
        <f t="shared" si="89"/>
        <v>0.22859000000000002</v>
      </c>
      <c r="P108" s="8">
        <f t="shared" si="89"/>
        <v>0</v>
      </c>
      <c r="Q108" s="8">
        <f t="shared" si="89"/>
        <v>0.23081999999999997</v>
      </c>
      <c r="R108" s="8">
        <f t="shared" si="89"/>
        <v>0</v>
      </c>
      <c r="S108" s="8">
        <f t="shared" si="89"/>
        <v>0</v>
      </c>
      <c r="T108" s="8">
        <f t="shared" si="89"/>
        <v>0</v>
      </c>
      <c r="U108" s="8">
        <f t="shared" si="89"/>
        <v>0</v>
      </c>
      <c r="V108" s="8">
        <f t="shared" si="89"/>
        <v>0</v>
      </c>
      <c r="W108" s="8">
        <f t="shared" si="89"/>
        <v>0</v>
      </c>
      <c r="X108" s="8">
        <f t="shared" si="89"/>
        <v>0</v>
      </c>
      <c r="Y108" s="8">
        <f t="shared" si="89"/>
        <v>0</v>
      </c>
      <c r="Z108" s="8">
        <f t="shared" si="89"/>
        <v>0</v>
      </c>
      <c r="AA108" s="8">
        <f t="shared" si="89"/>
        <v>0</v>
      </c>
      <c r="AB108" s="8">
        <f t="shared" si="89"/>
        <v>0</v>
      </c>
      <c r="AC108" s="8">
        <f t="shared" si="89"/>
        <v>0</v>
      </c>
      <c r="AD108" s="8">
        <f t="shared" si="89"/>
        <v>0</v>
      </c>
      <c r="AE108" s="84"/>
      <c r="AF108" s="8">
        <f>$B$89*AF89+$B$90*AF90</f>
        <v>0</v>
      </c>
      <c r="AG108" s="8">
        <f>$B$89*AG89+$B$90*AG90</f>
        <v>0</v>
      </c>
      <c r="AH108" s="8"/>
      <c r="AI108" s="8">
        <f>$B$89*AI89+$B$90*AI90</f>
        <v>0</v>
      </c>
      <c r="AJ108" s="8">
        <f>$B$89*AJ89+$B$90*AJ90</f>
        <v>0</v>
      </c>
      <c r="AK108" s="8">
        <f>$B$89*AK89+$B$90*AK90</f>
        <v>0</v>
      </c>
      <c r="AL108" s="80"/>
    </row>
    <row r="109" spans="1:38" ht="15.6" x14ac:dyDescent="0.3">
      <c r="A109" s="112"/>
      <c r="B109" s="10"/>
      <c r="C109" s="114"/>
      <c r="D109" s="9" t="s">
        <v>25</v>
      </c>
      <c r="E109" s="8">
        <f t="shared" ref="E109:AD109" si="90">E91*$B$91+E92*$B$92+E93*$B$93</f>
        <v>0</v>
      </c>
      <c r="F109" s="8">
        <f t="shared" si="90"/>
        <v>0</v>
      </c>
      <c r="G109" s="8">
        <f t="shared" si="90"/>
        <v>0</v>
      </c>
      <c r="H109" s="8">
        <f t="shared" si="90"/>
        <v>0.23281670000000002</v>
      </c>
      <c r="I109" s="8">
        <f t="shared" si="90"/>
        <v>0</v>
      </c>
      <c r="J109" s="8">
        <f t="shared" si="90"/>
        <v>0.28987200000000002</v>
      </c>
      <c r="K109" s="8">
        <f t="shared" si="90"/>
        <v>0.28722500000000006</v>
      </c>
      <c r="L109" s="8">
        <f t="shared" si="90"/>
        <v>0.28498800000000002</v>
      </c>
      <c r="M109" s="8">
        <f t="shared" si="90"/>
        <v>0</v>
      </c>
      <c r="N109" s="8">
        <f t="shared" si="90"/>
        <v>0.30917600000000001</v>
      </c>
      <c r="O109" s="8">
        <f t="shared" si="90"/>
        <v>0</v>
      </c>
      <c r="P109" s="8">
        <f t="shared" si="90"/>
        <v>0</v>
      </c>
      <c r="Q109" s="8">
        <f t="shared" si="90"/>
        <v>0</v>
      </c>
      <c r="R109" s="8">
        <f t="shared" si="90"/>
        <v>0</v>
      </c>
      <c r="S109" s="8">
        <f t="shared" si="90"/>
        <v>0</v>
      </c>
      <c r="T109" s="8">
        <f t="shared" si="90"/>
        <v>0</v>
      </c>
      <c r="U109" s="8">
        <f t="shared" si="90"/>
        <v>0</v>
      </c>
      <c r="V109" s="8">
        <f t="shared" si="90"/>
        <v>0</v>
      </c>
      <c r="W109" s="8">
        <f t="shared" si="90"/>
        <v>0</v>
      </c>
      <c r="X109" s="8">
        <f t="shared" si="90"/>
        <v>0</v>
      </c>
      <c r="Y109" s="8">
        <f t="shared" si="90"/>
        <v>0</v>
      </c>
      <c r="Z109" s="8">
        <f t="shared" si="90"/>
        <v>0</v>
      </c>
      <c r="AA109" s="8">
        <f t="shared" si="90"/>
        <v>0.24643800000000002</v>
      </c>
      <c r="AB109" s="8">
        <f t="shared" si="90"/>
        <v>0.24643800000000002</v>
      </c>
      <c r="AC109" s="8">
        <f t="shared" si="90"/>
        <v>0</v>
      </c>
      <c r="AD109" s="8">
        <f t="shared" si="90"/>
        <v>0</v>
      </c>
      <c r="AE109" s="84"/>
      <c r="AF109" s="8">
        <f>AF91*$B$91+AF92*$B$92+AF93*$B$93</f>
        <v>0</v>
      </c>
      <c r="AG109" s="8">
        <f>AG91*$B$91+AG92*$B$92+AG93*$B$93</f>
        <v>0</v>
      </c>
      <c r="AH109" s="8"/>
      <c r="AI109" s="8">
        <f>AI91*$B$91+AI92*$B$92+AI93*$B$93</f>
        <v>0</v>
      </c>
      <c r="AJ109" s="8">
        <f>AJ91*$B$91+AJ92*$B$92+AJ93*$B$93</f>
        <v>0</v>
      </c>
      <c r="AK109" s="8">
        <f>AK91*$B$91+AK92*$B$92+AK93*$B$93</f>
        <v>0</v>
      </c>
      <c r="AL109" s="80"/>
    </row>
    <row r="110" spans="1:38" ht="15.6" x14ac:dyDescent="0.3">
      <c r="A110" s="112"/>
      <c r="B110" s="10"/>
      <c r="C110" s="114"/>
      <c r="D110" s="9" t="s">
        <v>85</v>
      </c>
      <c r="E110" s="8">
        <f>E87</f>
        <v>1.6000000000000001E-3</v>
      </c>
      <c r="F110" s="8">
        <f>F87</f>
        <v>0</v>
      </c>
      <c r="G110" s="8">
        <f t="shared" ref="G110:H110" si="91">G87</f>
        <v>0</v>
      </c>
      <c r="H110" s="8">
        <f t="shared" si="91"/>
        <v>0</v>
      </c>
      <c r="I110" s="8">
        <f>I87</f>
        <v>1.6000000000000001E-3</v>
      </c>
      <c r="J110" s="8">
        <f t="shared" ref="J110:O110" si="92">J87</f>
        <v>0</v>
      </c>
      <c r="K110" s="8">
        <f t="shared" si="92"/>
        <v>0</v>
      </c>
      <c r="L110" s="8">
        <f t="shared" si="92"/>
        <v>0</v>
      </c>
      <c r="M110" s="8">
        <f t="shared" si="92"/>
        <v>0</v>
      </c>
      <c r="N110" s="8">
        <f t="shared" si="92"/>
        <v>0</v>
      </c>
      <c r="O110" s="8">
        <f t="shared" si="92"/>
        <v>0</v>
      </c>
      <c r="P110" s="8">
        <f>P87</f>
        <v>0</v>
      </c>
      <c r="Q110" s="8">
        <f>Q87</f>
        <v>0</v>
      </c>
      <c r="R110" s="8">
        <f>R87</f>
        <v>0</v>
      </c>
      <c r="S110" s="8">
        <f t="shared" ref="S110:AD110" si="93">S87</f>
        <v>0</v>
      </c>
      <c r="T110" s="8">
        <f t="shared" si="93"/>
        <v>0</v>
      </c>
      <c r="U110" s="8">
        <f t="shared" si="93"/>
        <v>0</v>
      </c>
      <c r="V110" s="8">
        <f t="shared" si="93"/>
        <v>0</v>
      </c>
      <c r="W110" s="8">
        <f t="shared" si="93"/>
        <v>0</v>
      </c>
      <c r="X110" s="8">
        <f t="shared" si="93"/>
        <v>0</v>
      </c>
      <c r="Y110" s="8">
        <f t="shared" si="93"/>
        <v>0</v>
      </c>
      <c r="Z110" s="8">
        <f t="shared" si="93"/>
        <v>1.9E-3</v>
      </c>
      <c r="AA110" s="8">
        <f t="shared" si="93"/>
        <v>0</v>
      </c>
      <c r="AB110" s="8">
        <f t="shared" si="93"/>
        <v>0</v>
      </c>
      <c r="AC110" s="8">
        <f t="shared" si="93"/>
        <v>0</v>
      </c>
      <c r="AD110" s="8">
        <f t="shared" si="93"/>
        <v>0</v>
      </c>
      <c r="AE110" s="84"/>
      <c r="AF110" s="8">
        <f t="shared" ref="AF110:AJ110" si="94">AF87</f>
        <v>1.6000000000000001E-3</v>
      </c>
      <c r="AG110" s="8">
        <f t="shared" si="94"/>
        <v>0</v>
      </c>
      <c r="AH110" s="8"/>
      <c r="AI110" s="8">
        <f>AI87</f>
        <v>0</v>
      </c>
      <c r="AJ110" s="8">
        <f t="shared" si="94"/>
        <v>0</v>
      </c>
      <c r="AK110" s="8">
        <f>AK87</f>
        <v>0</v>
      </c>
      <c r="AL110" s="79"/>
    </row>
    <row r="111" spans="1:38" x14ac:dyDescent="0.3">
      <c r="A111" s="112"/>
      <c r="B111" s="10"/>
      <c r="C111" s="114"/>
      <c r="D111" s="18" t="s">
        <v>80</v>
      </c>
      <c r="E111" s="19">
        <f>E87+E88+E108+E109</f>
        <v>0.26296000000000003</v>
      </c>
      <c r="F111" s="19">
        <f>F87+F88+F108+F109</f>
        <v>0.1780065609</v>
      </c>
      <c r="G111" s="19">
        <f t="shared" ref="G111:H111" si="95">G87+G88+G108+G109</f>
        <v>0.18415100000000004</v>
      </c>
      <c r="H111" s="19">
        <f t="shared" si="95"/>
        <v>0.23281670000000002</v>
      </c>
      <c r="I111" s="19">
        <f>I87+I88+I108+I109</f>
        <v>0.20559999999999998</v>
      </c>
      <c r="J111" s="19">
        <f t="shared" ref="J111:O111" si="96">J87+J88+J108+J109</f>
        <v>0.28987200000000002</v>
      </c>
      <c r="K111" s="19">
        <f t="shared" si="96"/>
        <v>0.28722500000000006</v>
      </c>
      <c r="L111" s="19">
        <f t="shared" si="96"/>
        <v>0.28498800000000002</v>
      </c>
      <c r="M111" s="19">
        <f t="shared" si="96"/>
        <v>0.34092</v>
      </c>
      <c r="N111" s="19">
        <f t="shared" si="96"/>
        <v>0.30917600000000001</v>
      </c>
      <c r="O111" s="19">
        <f t="shared" si="96"/>
        <v>0.22859000000000002</v>
      </c>
      <c r="P111" s="19">
        <f>P87+P88+P108+P109</f>
        <v>0.23130000000000001</v>
      </c>
      <c r="Q111" s="19">
        <f>Q87+Q88+Q108+Q109</f>
        <v>0.23081999999999997</v>
      </c>
      <c r="R111" s="19">
        <f>R87+R88+R108+R109</f>
        <v>0.24099999999999999</v>
      </c>
      <c r="S111" s="19">
        <f t="shared" ref="S111:AD111" si="97">S87+S88+S108+S109</f>
        <v>0.24690000000000001</v>
      </c>
      <c r="T111" s="19">
        <f t="shared" si="97"/>
        <v>0.28949999999999998</v>
      </c>
      <c r="U111" s="19">
        <f t="shared" si="97"/>
        <v>0.24704347826086961</v>
      </c>
      <c r="V111" s="19">
        <f t="shared" si="97"/>
        <v>0.21947826086956523</v>
      </c>
      <c r="W111" s="19">
        <f t="shared" si="97"/>
        <v>0.25973913043478264</v>
      </c>
      <c r="X111" s="19">
        <f t="shared" si="97"/>
        <v>0.25509999999999999</v>
      </c>
      <c r="Y111" s="19">
        <f t="shared" si="97"/>
        <v>0.25469999999999998</v>
      </c>
      <c r="Z111" s="19">
        <f t="shared" si="97"/>
        <v>0.28811999999999999</v>
      </c>
      <c r="AA111" s="19">
        <f t="shared" si="97"/>
        <v>0.24643800000000002</v>
      </c>
      <c r="AB111" s="19">
        <f t="shared" si="97"/>
        <v>0.24643800000000002</v>
      </c>
      <c r="AC111" s="19">
        <f t="shared" si="97"/>
        <v>0.24713043478260871</v>
      </c>
      <c r="AD111" s="19">
        <f t="shared" si="97"/>
        <v>0.27160000000000001</v>
      </c>
      <c r="AE111" s="84"/>
      <c r="AF111" s="19">
        <f>AF87+AF88+AF108+AF109</f>
        <v>0.25359999999999999</v>
      </c>
      <c r="AG111" s="19">
        <f t="shared" ref="AG111:AJ111" si="98">AG87+AG88+AG108+AG109</f>
        <v>0.24399999999999999</v>
      </c>
      <c r="AH111" s="19"/>
      <c r="AI111" s="19">
        <f>AI87+AI88+AI108+AI109</f>
        <v>0.31169999999999998</v>
      </c>
      <c r="AJ111" s="19">
        <f t="shared" si="98"/>
        <v>0.32500000000000001</v>
      </c>
      <c r="AK111" s="19">
        <f>AK87+AK88+AK108+AK109</f>
        <v>0.21959999999999999</v>
      </c>
      <c r="AL111" s="79"/>
    </row>
    <row r="112" spans="1:38" x14ac:dyDescent="0.3">
      <c r="A112" s="112"/>
      <c r="B112" s="10"/>
      <c r="C112" s="114"/>
      <c r="D112" s="18" t="s">
        <v>26</v>
      </c>
      <c r="E112" s="19">
        <f>E111*E105</f>
        <v>0.30240400000000001</v>
      </c>
      <c r="F112" s="19">
        <f>F111*F105</f>
        <v>0.20470754503499999</v>
      </c>
      <c r="G112" s="19">
        <f t="shared" ref="G112:H112" si="99">G111*G105</f>
        <v>0.21177365000000004</v>
      </c>
      <c r="H112" s="19">
        <f t="shared" si="99"/>
        <v>0.26773920499999998</v>
      </c>
      <c r="I112" s="19">
        <f>I111*I105</f>
        <v>0.23643999999999996</v>
      </c>
      <c r="J112" s="19">
        <f t="shared" ref="J112:O112" si="100">J111*J105</f>
        <v>0.3333528</v>
      </c>
      <c r="K112" s="19">
        <f t="shared" si="100"/>
        <v>0.33030875000000004</v>
      </c>
      <c r="L112" s="19">
        <f t="shared" si="100"/>
        <v>0.32773619999999998</v>
      </c>
      <c r="M112" s="19">
        <f t="shared" si="100"/>
        <v>0.39205799999999996</v>
      </c>
      <c r="N112" s="19">
        <f t="shared" si="100"/>
        <v>0.35555239999999999</v>
      </c>
      <c r="O112" s="19">
        <f t="shared" si="100"/>
        <v>0.26287850000000001</v>
      </c>
      <c r="P112" s="19">
        <f>P111*P105</f>
        <v>0.26599499999999998</v>
      </c>
      <c r="Q112" s="19">
        <f>Q111*Q105</f>
        <v>0.26544299999999993</v>
      </c>
      <c r="R112" s="19">
        <f>R111*R105</f>
        <v>0.27714999999999995</v>
      </c>
      <c r="S112" s="19">
        <f t="shared" ref="S112:AD112" si="101">S111*S105</f>
        <v>0.28393499999999999</v>
      </c>
      <c r="T112" s="19">
        <f t="shared" si="101"/>
        <v>0.33292499999999997</v>
      </c>
      <c r="U112" s="19">
        <f t="shared" si="101"/>
        <v>0.28410000000000002</v>
      </c>
      <c r="V112" s="19">
        <f t="shared" si="101"/>
        <v>0.25240000000000001</v>
      </c>
      <c r="W112" s="19">
        <f t="shared" si="101"/>
        <v>0.29870000000000002</v>
      </c>
      <c r="X112" s="19">
        <f t="shared" si="101"/>
        <v>0.29336499999999999</v>
      </c>
      <c r="Y112" s="19">
        <f t="shared" si="101"/>
        <v>0.29290499999999997</v>
      </c>
      <c r="Z112" s="19">
        <f t="shared" si="101"/>
        <v>0.33133799999999997</v>
      </c>
      <c r="AA112" s="19">
        <f t="shared" si="101"/>
        <v>0.28340369999999998</v>
      </c>
      <c r="AB112" s="19">
        <f t="shared" si="101"/>
        <v>0.28340369999999998</v>
      </c>
      <c r="AC112" s="19">
        <f t="shared" si="101"/>
        <v>0.28420000000000001</v>
      </c>
      <c r="AD112" s="19">
        <f t="shared" si="101"/>
        <v>0.31234000000000001</v>
      </c>
      <c r="AE112" s="84"/>
      <c r="AF112" s="19">
        <f>AF111*AF105</f>
        <v>0.29163999999999995</v>
      </c>
      <c r="AG112" s="19">
        <f t="shared" ref="AG112:AJ112" si="102">AG111*AG105</f>
        <v>0.28059999999999996</v>
      </c>
      <c r="AH112" s="19"/>
      <c r="AI112" s="19">
        <f>AI111*AI105</f>
        <v>0.35845499999999997</v>
      </c>
      <c r="AJ112" s="19">
        <f t="shared" si="102"/>
        <v>0.37374999999999997</v>
      </c>
      <c r="AK112" s="19">
        <f>AK111*AK105</f>
        <v>0.25253999999999999</v>
      </c>
      <c r="AL112" s="79"/>
    </row>
    <row r="113" spans="1:38" x14ac:dyDescent="0.3">
      <c r="A113" s="112"/>
      <c r="B113" s="10"/>
      <c r="C113" s="114"/>
      <c r="D113" s="16" t="s">
        <v>27</v>
      </c>
      <c r="E113" s="17">
        <f>E112*E104</f>
        <v>2086.5875999999998</v>
      </c>
      <c r="F113" s="17">
        <f>F112*F104</f>
        <v>1412.4820607414999</v>
      </c>
      <c r="G113" s="17">
        <f t="shared" ref="G113:H113" si="103">G112*G104</f>
        <v>1461.2381850000002</v>
      </c>
      <c r="H113" s="17">
        <f t="shared" si="103"/>
        <v>1847.4005144999999</v>
      </c>
      <c r="I113" s="17">
        <f>I112*I104</f>
        <v>1631.4359999999997</v>
      </c>
      <c r="J113" s="17">
        <f t="shared" ref="J113:O113" si="104">J112*J104</f>
        <v>2300.1343200000001</v>
      </c>
      <c r="K113" s="17">
        <f t="shared" si="104"/>
        <v>2279.1303750000002</v>
      </c>
      <c r="L113" s="17">
        <f t="shared" si="104"/>
        <v>2261.3797799999998</v>
      </c>
      <c r="M113" s="17">
        <f t="shared" si="104"/>
        <v>2705.2001999999998</v>
      </c>
      <c r="N113" s="17">
        <f t="shared" si="104"/>
        <v>2453.3115600000001</v>
      </c>
      <c r="O113" s="17">
        <f t="shared" si="104"/>
        <v>1813.8616500000001</v>
      </c>
      <c r="P113" s="17">
        <f>P112*P104</f>
        <v>1835.3654999999999</v>
      </c>
      <c r="Q113" s="17">
        <f>Q112*Q104</f>
        <v>1831.5566999999994</v>
      </c>
      <c r="R113" s="17">
        <f>R112*R104</f>
        <v>1912.3349999999996</v>
      </c>
      <c r="S113" s="17">
        <f t="shared" ref="S113:AD113" si="105">S112*S104</f>
        <v>1959.1514999999999</v>
      </c>
      <c r="T113" s="17">
        <f t="shared" si="105"/>
        <v>2297.1824999999999</v>
      </c>
      <c r="U113" s="17">
        <f t="shared" si="105"/>
        <v>1960.2900000000002</v>
      </c>
      <c r="V113" s="17">
        <f t="shared" si="105"/>
        <v>1741.5600000000002</v>
      </c>
      <c r="W113" s="17">
        <f t="shared" si="105"/>
        <v>2061.0300000000002</v>
      </c>
      <c r="X113" s="17">
        <f t="shared" si="105"/>
        <v>2024.2184999999999</v>
      </c>
      <c r="Y113" s="17">
        <f t="shared" si="105"/>
        <v>2021.0444999999997</v>
      </c>
      <c r="Z113" s="17">
        <f t="shared" si="105"/>
        <v>2286.2321999999999</v>
      </c>
      <c r="AA113" s="17">
        <f t="shared" si="105"/>
        <v>1955.4855299999999</v>
      </c>
      <c r="AB113" s="17">
        <f t="shared" si="105"/>
        <v>1955.4855299999999</v>
      </c>
      <c r="AC113" s="17">
        <f t="shared" si="105"/>
        <v>1960.98</v>
      </c>
      <c r="AD113" s="17">
        <f t="shared" si="105"/>
        <v>2155.1460000000002</v>
      </c>
      <c r="AE113" s="85"/>
      <c r="AF113" s="17">
        <f>AF112*AF104</f>
        <v>2012.3159999999996</v>
      </c>
      <c r="AG113" s="17">
        <f t="shared" ref="AG113:AJ113" si="106">AG112*AG104</f>
        <v>1936.1399999999996</v>
      </c>
      <c r="AH113" s="17"/>
      <c r="AI113" s="17">
        <f>AI112*AI104</f>
        <v>2473.3394999999996</v>
      </c>
      <c r="AJ113" s="17">
        <f t="shared" si="106"/>
        <v>2578.875</v>
      </c>
      <c r="AK113" s="17">
        <f>AK112*AK104</f>
        <v>1742.5259999999998</v>
      </c>
      <c r="AL113" s="79"/>
    </row>
    <row r="114" spans="1:38" x14ac:dyDescent="0.3">
      <c r="A114" s="112"/>
      <c r="B114" s="10"/>
      <c r="C114" s="115" t="s">
        <v>34</v>
      </c>
      <c r="D114" s="5" t="s">
        <v>76</v>
      </c>
      <c r="E114" s="6">
        <f>E86*E105</f>
        <v>1.0349999999999999</v>
      </c>
      <c r="F114" s="6">
        <f>F86*F105</f>
        <v>2.005255</v>
      </c>
      <c r="G114" s="6">
        <f t="shared" ref="G114:H114" si="107">G86*G105</f>
        <v>2.6449999999999996</v>
      </c>
      <c r="H114" s="6">
        <f t="shared" si="107"/>
        <v>1.38</v>
      </c>
      <c r="I114" s="6">
        <f>I86*I105</f>
        <v>1.0349999999999999</v>
      </c>
      <c r="J114" s="6">
        <f t="shared" ref="J114:O114" si="108">J86*J105</f>
        <v>1.38</v>
      </c>
      <c r="K114" s="6">
        <f t="shared" si="108"/>
        <v>1.38</v>
      </c>
      <c r="L114" s="6">
        <f t="shared" si="108"/>
        <v>1.38</v>
      </c>
      <c r="M114" s="6">
        <f t="shared" si="108"/>
        <v>0.69</v>
      </c>
      <c r="N114" s="6">
        <f t="shared" si="108"/>
        <v>0.69</v>
      </c>
      <c r="O114" s="6">
        <f t="shared" si="108"/>
        <v>1.0349999999999999</v>
      </c>
      <c r="P114" s="6">
        <f>P86*P105</f>
        <v>1.38</v>
      </c>
      <c r="Q114" s="6">
        <f>Q86*Q105</f>
        <v>1.38</v>
      </c>
      <c r="R114" s="6">
        <f>R86*R105</f>
        <v>0.69</v>
      </c>
      <c r="S114" s="6">
        <f t="shared" ref="S114:AD114" si="109">S86*S105</f>
        <v>1.0349999999999999</v>
      </c>
      <c r="T114" s="6">
        <f t="shared" si="109"/>
        <v>1.0349999999999999</v>
      </c>
      <c r="U114" s="6">
        <f t="shared" si="109"/>
        <v>1.01</v>
      </c>
      <c r="V114" s="6">
        <f t="shared" si="109"/>
        <v>1.0349999999999999</v>
      </c>
      <c r="W114" s="6">
        <f t="shared" si="109"/>
        <v>1.38</v>
      </c>
      <c r="X114" s="6">
        <f t="shared" si="109"/>
        <v>1.38</v>
      </c>
      <c r="Y114" s="6">
        <f t="shared" si="109"/>
        <v>1.38</v>
      </c>
      <c r="Z114" s="6">
        <f t="shared" si="109"/>
        <v>1.38</v>
      </c>
      <c r="AA114" s="6">
        <f t="shared" si="109"/>
        <v>1.38</v>
      </c>
      <c r="AB114" s="6">
        <f t="shared" si="109"/>
        <v>1.38</v>
      </c>
      <c r="AC114" s="6">
        <f t="shared" si="109"/>
        <v>1.38</v>
      </c>
      <c r="AD114" s="6">
        <f t="shared" si="109"/>
        <v>1.38</v>
      </c>
      <c r="AE114" s="85"/>
      <c r="AF114" s="6">
        <f>AF86*AF105</f>
        <v>1.0349999999999999</v>
      </c>
      <c r="AG114" s="6">
        <f t="shared" ref="AG114:AJ114" si="110">AG86*AG105</f>
        <v>1.0349999999999999</v>
      </c>
      <c r="AH114" s="6"/>
      <c r="AI114" s="6">
        <f>AI86*AI105</f>
        <v>0.91999999999999993</v>
      </c>
      <c r="AJ114" s="6">
        <f t="shared" si="110"/>
        <v>0.34499999999999997</v>
      </c>
      <c r="AK114" s="6">
        <f>AK86*AK105</f>
        <v>1.0349999999999999</v>
      </c>
      <c r="AL114" s="79"/>
    </row>
    <row r="115" spans="1:38" x14ac:dyDescent="0.3">
      <c r="A115" s="112"/>
      <c r="B115" s="10"/>
      <c r="C115" s="115"/>
      <c r="D115" s="16" t="s">
        <v>77</v>
      </c>
      <c r="E115" s="17">
        <f>E114*365</f>
        <v>377.77499999999998</v>
      </c>
      <c r="F115" s="17">
        <f>F114*365</f>
        <v>731.91807500000004</v>
      </c>
      <c r="G115" s="17">
        <f t="shared" ref="G115:H115" si="111">G114*365</f>
        <v>965.42499999999984</v>
      </c>
      <c r="H115" s="17">
        <f t="shared" si="111"/>
        <v>503.7</v>
      </c>
      <c r="I115" s="17">
        <f>I114*365</f>
        <v>377.77499999999998</v>
      </c>
      <c r="J115" s="17">
        <f t="shared" ref="J115:O115" si="112">J114*365</f>
        <v>503.7</v>
      </c>
      <c r="K115" s="17">
        <f t="shared" si="112"/>
        <v>503.7</v>
      </c>
      <c r="L115" s="17">
        <f t="shared" si="112"/>
        <v>503.7</v>
      </c>
      <c r="M115" s="17">
        <f t="shared" si="112"/>
        <v>251.85</v>
      </c>
      <c r="N115" s="17">
        <f t="shared" si="112"/>
        <v>251.85</v>
      </c>
      <c r="O115" s="17">
        <f t="shared" si="112"/>
        <v>377.77499999999998</v>
      </c>
      <c r="P115" s="17">
        <f>P114*365</f>
        <v>503.7</v>
      </c>
      <c r="Q115" s="17">
        <f>Q114*365</f>
        <v>503.7</v>
      </c>
      <c r="R115" s="17">
        <f>R114*365</f>
        <v>251.85</v>
      </c>
      <c r="S115" s="17">
        <f t="shared" ref="S115:AD115" si="113">S114*365</f>
        <v>377.77499999999998</v>
      </c>
      <c r="T115" s="17">
        <f t="shared" si="113"/>
        <v>377.77499999999998</v>
      </c>
      <c r="U115" s="17">
        <f t="shared" si="113"/>
        <v>368.65</v>
      </c>
      <c r="V115" s="17">
        <f t="shared" si="113"/>
        <v>377.77499999999998</v>
      </c>
      <c r="W115" s="17">
        <f t="shared" si="113"/>
        <v>503.7</v>
      </c>
      <c r="X115" s="17">
        <f t="shared" si="113"/>
        <v>503.7</v>
      </c>
      <c r="Y115" s="17">
        <f t="shared" si="113"/>
        <v>503.7</v>
      </c>
      <c r="Z115" s="17">
        <f t="shared" si="113"/>
        <v>503.7</v>
      </c>
      <c r="AA115" s="17">
        <f t="shared" si="113"/>
        <v>503.7</v>
      </c>
      <c r="AB115" s="17">
        <f t="shared" si="113"/>
        <v>503.7</v>
      </c>
      <c r="AC115" s="17">
        <f t="shared" si="113"/>
        <v>503.7</v>
      </c>
      <c r="AD115" s="17">
        <f t="shared" si="113"/>
        <v>503.7</v>
      </c>
      <c r="AE115" s="85"/>
      <c r="AF115" s="17">
        <f>AF114*365</f>
        <v>377.77499999999998</v>
      </c>
      <c r="AG115" s="17">
        <f t="shared" ref="AG115:AJ115" si="114">AG114*365</f>
        <v>377.77499999999998</v>
      </c>
      <c r="AH115" s="17"/>
      <c r="AI115" s="17">
        <f>AI114*365</f>
        <v>335.79999999999995</v>
      </c>
      <c r="AJ115" s="17">
        <f t="shared" si="114"/>
        <v>125.925</v>
      </c>
      <c r="AK115" s="17">
        <f>AK114*365</f>
        <v>377.77499999999998</v>
      </c>
      <c r="AL115" s="79"/>
    </row>
    <row r="116" spans="1:38" x14ac:dyDescent="0.3">
      <c r="A116" s="112"/>
      <c r="B116" s="10"/>
      <c r="C116" s="116" t="s">
        <v>86</v>
      </c>
      <c r="D116" s="18" t="s">
        <v>78</v>
      </c>
      <c r="E116" s="20">
        <f>E113+E115</f>
        <v>2464.3625999999999</v>
      </c>
      <c r="F116" s="20">
        <f>F113+F115</f>
        <v>2144.4001357415</v>
      </c>
      <c r="G116" s="20">
        <f t="shared" ref="G116:H116" si="115">G113+G115</f>
        <v>2426.6631849999999</v>
      </c>
      <c r="H116" s="20">
        <f t="shared" si="115"/>
        <v>2351.1005144999999</v>
      </c>
      <c r="I116" s="20">
        <f>I113+I115</f>
        <v>2009.2109999999998</v>
      </c>
      <c r="J116" s="20">
        <f t="shared" ref="J116:O116" si="116">J113+J115</f>
        <v>2803.8343199999999</v>
      </c>
      <c r="K116" s="20">
        <f t="shared" si="116"/>
        <v>2782.830375</v>
      </c>
      <c r="L116" s="20">
        <f t="shared" si="116"/>
        <v>2765.0797799999996</v>
      </c>
      <c r="M116" s="20">
        <f t="shared" si="116"/>
        <v>2957.0501999999997</v>
      </c>
      <c r="N116" s="20">
        <f t="shared" si="116"/>
        <v>2705.16156</v>
      </c>
      <c r="O116" s="20">
        <f t="shared" si="116"/>
        <v>2191.6366499999999</v>
      </c>
      <c r="P116" s="20">
        <f>P113+P115</f>
        <v>2339.0654999999997</v>
      </c>
      <c r="Q116" s="20">
        <f>Q113+Q115</f>
        <v>2335.2566999999995</v>
      </c>
      <c r="R116" s="20">
        <f>R113+R115</f>
        <v>2164.1849999999995</v>
      </c>
      <c r="S116" s="20">
        <f t="shared" ref="S116:AD116" si="117">S113+S115</f>
        <v>2336.9265</v>
      </c>
      <c r="T116" s="20">
        <f t="shared" si="117"/>
        <v>2674.9575</v>
      </c>
      <c r="U116" s="20">
        <f t="shared" si="117"/>
        <v>2328.94</v>
      </c>
      <c r="V116" s="20">
        <f t="shared" si="117"/>
        <v>2119.335</v>
      </c>
      <c r="W116" s="20">
        <f t="shared" si="117"/>
        <v>2564.73</v>
      </c>
      <c r="X116" s="20">
        <f t="shared" si="117"/>
        <v>2527.9184999999998</v>
      </c>
      <c r="Y116" s="20">
        <f t="shared" si="117"/>
        <v>2524.7444999999998</v>
      </c>
      <c r="Z116" s="20">
        <f t="shared" si="117"/>
        <v>2789.9321999999997</v>
      </c>
      <c r="AA116" s="20">
        <f t="shared" si="117"/>
        <v>2459.1855299999997</v>
      </c>
      <c r="AB116" s="20">
        <f t="shared" si="117"/>
        <v>2459.1855299999997</v>
      </c>
      <c r="AC116" s="20">
        <f t="shared" si="117"/>
        <v>2464.6799999999998</v>
      </c>
      <c r="AD116" s="20">
        <f t="shared" si="117"/>
        <v>2658.846</v>
      </c>
      <c r="AE116" s="85"/>
      <c r="AF116" s="20">
        <f>AF113+AF115</f>
        <v>2390.0909999999994</v>
      </c>
      <c r="AG116" s="20">
        <f t="shared" ref="AG116:AJ116" si="118">AG113+AG115</f>
        <v>2313.9149999999995</v>
      </c>
      <c r="AH116" s="20"/>
      <c r="AI116" s="20">
        <f>AI113+AI115</f>
        <v>2809.1394999999993</v>
      </c>
      <c r="AJ116" s="20">
        <f t="shared" si="118"/>
        <v>2704.8</v>
      </c>
      <c r="AK116" s="20">
        <f>AK113+AK115</f>
        <v>2120.3009999999999</v>
      </c>
      <c r="AL116" s="79"/>
    </row>
    <row r="117" spans="1:38" x14ac:dyDescent="0.3">
      <c r="A117" s="112"/>
      <c r="B117" s="10"/>
      <c r="C117" s="116"/>
      <c r="D117" s="18" t="s">
        <v>28</v>
      </c>
      <c r="E117" s="20">
        <f>(E101*E95)+E94</f>
        <v>0</v>
      </c>
      <c r="F117" s="20">
        <f>(F101*F95)+F94</f>
        <v>200</v>
      </c>
      <c r="G117" s="20">
        <f t="shared" ref="G117:H117" si="119">(G101*G95)+G94</f>
        <v>145.59979109999998</v>
      </c>
      <c r="H117" s="20">
        <f t="shared" si="119"/>
        <v>0</v>
      </c>
      <c r="I117" s="20">
        <f>(I101*I95)+I94</f>
        <v>0</v>
      </c>
      <c r="J117" s="20">
        <f t="shared" ref="J117:O117" si="120">(J101*J95)+J94</f>
        <v>0</v>
      </c>
      <c r="K117" s="20">
        <f t="shared" si="120"/>
        <v>0</v>
      </c>
      <c r="L117" s="20">
        <f t="shared" si="120"/>
        <v>0</v>
      </c>
      <c r="M117" s="20">
        <f t="shared" si="120"/>
        <v>0</v>
      </c>
      <c r="N117" s="20">
        <f t="shared" si="120"/>
        <v>0</v>
      </c>
      <c r="O117" s="20">
        <f t="shared" si="120"/>
        <v>0</v>
      </c>
      <c r="P117" s="20">
        <f>(P101*P95)+P94</f>
        <v>0</v>
      </c>
      <c r="Q117" s="20">
        <f>(Q101*Q95)+Q94</f>
        <v>0</v>
      </c>
      <c r="R117" s="20">
        <f>(R101*R95)+R94</f>
        <v>0</v>
      </c>
      <c r="S117" s="20">
        <f t="shared" ref="S117:AD117" si="121">(S101*S95)+S94</f>
        <v>0</v>
      </c>
      <c r="T117" s="20">
        <f t="shared" si="121"/>
        <v>260.49744999999996</v>
      </c>
      <c r="U117" s="20">
        <f t="shared" si="121"/>
        <v>0</v>
      </c>
      <c r="V117" s="19">
        <f t="shared" si="121"/>
        <v>0</v>
      </c>
      <c r="W117" s="19">
        <f t="shared" si="121"/>
        <v>250</v>
      </c>
      <c r="X117" s="20">
        <f t="shared" si="121"/>
        <v>200</v>
      </c>
      <c r="Y117" s="20">
        <f t="shared" si="121"/>
        <v>120</v>
      </c>
      <c r="Z117" s="20">
        <f t="shared" si="121"/>
        <v>0</v>
      </c>
      <c r="AA117" s="19">
        <f t="shared" si="121"/>
        <v>0</v>
      </c>
      <c r="AB117" s="19">
        <f t="shared" si="121"/>
        <v>0</v>
      </c>
      <c r="AC117" s="20">
        <f t="shared" si="121"/>
        <v>150</v>
      </c>
      <c r="AD117" s="20">
        <f t="shared" si="121"/>
        <v>0</v>
      </c>
      <c r="AE117" s="85"/>
      <c r="AF117" s="20">
        <f>(AF101*AF95)+AF94</f>
        <v>0</v>
      </c>
      <c r="AG117" s="19">
        <f t="shared" ref="AG117:AJ117" si="122">(AG101*AG95)+AG94</f>
        <v>0</v>
      </c>
      <c r="AH117" s="19"/>
      <c r="AI117" s="20">
        <f>(AI101*AI95)+AI94</f>
        <v>0</v>
      </c>
      <c r="AJ117" s="19">
        <f t="shared" si="122"/>
        <v>0</v>
      </c>
      <c r="AK117" s="20">
        <f>(AK101*AK95)+AK94</f>
        <v>0</v>
      </c>
      <c r="AL117" s="79"/>
    </row>
    <row r="118" spans="1:38" x14ac:dyDescent="0.3">
      <c r="A118" s="112"/>
      <c r="B118" s="10"/>
      <c r="C118" s="116"/>
      <c r="D118" s="16" t="s">
        <v>21</v>
      </c>
      <c r="E118" s="17">
        <f>E113+E115-E117</f>
        <v>2464.3625999999999</v>
      </c>
      <c r="F118" s="17">
        <f>F113+F115-F117</f>
        <v>1944.4001357415</v>
      </c>
      <c r="G118" s="17">
        <f t="shared" ref="G118:H118" si="123">G113+G115-G117</f>
        <v>2281.0633938999999</v>
      </c>
      <c r="H118" s="17">
        <f t="shared" si="123"/>
        <v>2351.1005144999999</v>
      </c>
      <c r="I118" s="17">
        <f>I113+I115-I117</f>
        <v>2009.2109999999998</v>
      </c>
      <c r="J118" s="17">
        <f t="shared" ref="J118:O118" si="124">J113+J115-J117</f>
        <v>2803.8343199999999</v>
      </c>
      <c r="K118" s="17">
        <f t="shared" si="124"/>
        <v>2782.830375</v>
      </c>
      <c r="L118" s="17">
        <f t="shared" si="124"/>
        <v>2765.0797799999996</v>
      </c>
      <c r="M118" s="17">
        <f t="shared" si="124"/>
        <v>2957.0501999999997</v>
      </c>
      <c r="N118" s="17">
        <f t="shared" si="124"/>
        <v>2705.16156</v>
      </c>
      <c r="O118" s="17">
        <f t="shared" si="124"/>
        <v>2191.6366499999999</v>
      </c>
      <c r="P118" s="17">
        <f>P113+P115-P117</f>
        <v>2339.0654999999997</v>
      </c>
      <c r="Q118" s="17">
        <f>Q113+Q115-Q117</f>
        <v>2335.2566999999995</v>
      </c>
      <c r="R118" s="17">
        <f>R113+R115-R117</f>
        <v>2164.1849999999995</v>
      </c>
      <c r="S118" s="17">
        <f t="shared" ref="S118:AD118" si="125">S113+S115-S117</f>
        <v>2336.9265</v>
      </c>
      <c r="T118" s="17">
        <f t="shared" si="125"/>
        <v>2414.4600500000001</v>
      </c>
      <c r="U118" s="17">
        <f t="shared" si="125"/>
        <v>2328.94</v>
      </c>
      <c r="V118" s="17">
        <f t="shared" si="125"/>
        <v>2119.335</v>
      </c>
      <c r="W118" s="17">
        <f t="shared" si="125"/>
        <v>2314.73</v>
      </c>
      <c r="X118" s="17">
        <f t="shared" si="125"/>
        <v>2327.9184999999998</v>
      </c>
      <c r="Y118" s="17">
        <f t="shared" si="125"/>
        <v>2404.7444999999998</v>
      </c>
      <c r="Z118" s="17">
        <f t="shared" si="125"/>
        <v>2789.9321999999997</v>
      </c>
      <c r="AA118" s="17">
        <f t="shared" si="125"/>
        <v>2459.1855299999997</v>
      </c>
      <c r="AB118" s="17">
        <f t="shared" si="125"/>
        <v>2459.1855299999997</v>
      </c>
      <c r="AC118" s="17">
        <f t="shared" si="125"/>
        <v>2314.6799999999998</v>
      </c>
      <c r="AD118" s="17">
        <f t="shared" si="125"/>
        <v>2658.846</v>
      </c>
      <c r="AE118" s="85"/>
      <c r="AF118" s="17">
        <f>AF113+AF115-AF117</f>
        <v>2390.0909999999994</v>
      </c>
      <c r="AG118" s="17">
        <f t="shared" ref="AG118:AJ118" si="126">AG113+AG115-AG117</f>
        <v>2313.9149999999995</v>
      </c>
      <c r="AH118" s="17"/>
      <c r="AI118" s="17">
        <f>AI113+AI115-AI117</f>
        <v>2809.1394999999993</v>
      </c>
      <c r="AJ118" s="17">
        <f t="shared" si="126"/>
        <v>2704.8</v>
      </c>
      <c r="AK118" s="17">
        <f>AK113+AK115-AK117</f>
        <v>2120.3009999999999</v>
      </c>
      <c r="AL118" s="79"/>
    </row>
    <row r="119" spans="1:38" x14ac:dyDescent="0.3">
      <c r="A119" s="112"/>
      <c r="B119" s="10"/>
      <c r="C119" s="116"/>
      <c r="D119" s="5" t="s">
        <v>103</v>
      </c>
      <c r="E119" s="6">
        <f>E120/E105</f>
        <v>178.57700000000003</v>
      </c>
      <c r="F119" s="6">
        <f>F120/F105</f>
        <v>140.89856056097827</v>
      </c>
      <c r="G119" s="6">
        <f t="shared" ref="G119:H119" si="127">G120/G105</f>
        <v>165.29444883333335</v>
      </c>
      <c r="H119" s="6">
        <f t="shared" si="127"/>
        <v>170.36960250000001</v>
      </c>
      <c r="I119" s="6">
        <f>I120/I105</f>
        <v>145.595</v>
      </c>
      <c r="J119" s="6">
        <f t="shared" ref="J119:AJ119" si="128">J120/J105</f>
        <v>203.17640000000003</v>
      </c>
      <c r="K119" s="6">
        <f t="shared" si="128"/>
        <v>201.65437500000002</v>
      </c>
      <c r="L119" s="6">
        <f t="shared" si="128"/>
        <v>200.3681</v>
      </c>
      <c r="M119" s="6">
        <f t="shared" si="128"/>
        <v>214.279</v>
      </c>
      <c r="N119" s="6">
        <f t="shared" si="128"/>
        <v>196.02620000000002</v>
      </c>
      <c r="O119" s="6">
        <f t="shared" si="128"/>
        <v>158.81424999999999</v>
      </c>
      <c r="P119" s="6">
        <f t="shared" si="128"/>
        <v>169.49749999999997</v>
      </c>
      <c r="Q119" s="6">
        <f t="shared" si="128"/>
        <v>169.22149999999996</v>
      </c>
      <c r="R119" s="6">
        <f t="shared" si="128"/>
        <v>156.82499999999999</v>
      </c>
      <c r="S119" s="6">
        <f t="shared" si="128"/>
        <v>169.34250000000003</v>
      </c>
      <c r="T119" s="6">
        <f t="shared" si="128"/>
        <v>174.9608731884058</v>
      </c>
      <c r="U119" s="6">
        <f t="shared" si="128"/>
        <v>168.76376811594204</v>
      </c>
      <c r="V119" s="6">
        <f t="shared" si="128"/>
        <v>153.57500000000002</v>
      </c>
      <c r="W119" s="6">
        <f t="shared" si="128"/>
        <v>167.73405797101452</v>
      </c>
      <c r="X119" s="6">
        <f t="shared" si="128"/>
        <v>168.6897463768116</v>
      </c>
      <c r="Y119" s="6">
        <f t="shared" si="128"/>
        <v>174.25684782608695</v>
      </c>
      <c r="Z119" s="6">
        <f t="shared" si="128"/>
        <v>202.16899999999998</v>
      </c>
      <c r="AA119" s="6">
        <f t="shared" si="128"/>
        <v>178.20185000000001</v>
      </c>
      <c r="AB119" s="6">
        <f t="shared" si="128"/>
        <v>178.20185000000001</v>
      </c>
      <c r="AC119" s="6">
        <f t="shared" si="128"/>
        <v>167.73043478260868</v>
      </c>
      <c r="AD119" s="6">
        <f t="shared" si="128"/>
        <v>192.67000000000002</v>
      </c>
      <c r="AE119" s="85"/>
      <c r="AF119" s="6">
        <f t="shared" si="128"/>
        <v>173.19499999999996</v>
      </c>
      <c r="AG119" s="6">
        <f t="shared" si="128"/>
        <v>167.67499999999998</v>
      </c>
      <c r="AH119" s="6"/>
      <c r="AI119" s="6">
        <f>AI120/AI105</f>
        <v>203.56083333333328</v>
      </c>
      <c r="AJ119" s="6">
        <f t="shared" si="128"/>
        <v>196.00000000000003</v>
      </c>
      <c r="AK119" s="6">
        <f>AK120/AK105</f>
        <v>153.64500000000001</v>
      </c>
      <c r="AL119" s="79"/>
    </row>
    <row r="120" spans="1:38" x14ac:dyDescent="0.3">
      <c r="A120" s="112"/>
      <c r="B120" s="10"/>
      <c r="C120" s="116"/>
      <c r="D120" s="18" t="s">
        <v>84</v>
      </c>
      <c r="E120" s="20">
        <f>E118/12</f>
        <v>205.36355</v>
      </c>
      <c r="F120" s="20">
        <f>F118/12</f>
        <v>162.033344645125</v>
      </c>
      <c r="G120" s="20">
        <f t="shared" ref="G120:H120" si="129">G118/12</f>
        <v>190.08861615833334</v>
      </c>
      <c r="H120" s="20">
        <f t="shared" si="129"/>
        <v>195.925042875</v>
      </c>
      <c r="I120" s="20">
        <f>I118/12</f>
        <v>167.43424999999999</v>
      </c>
      <c r="J120" s="20">
        <f t="shared" ref="J120:O120" si="130">J118/12</f>
        <v>233.65286</v>
      </c>
      <c r="K120" s="20">
        <f t="shared" si="130"/>
        <v>231.90253125000001</v>
      </c>
      <c r="L120" s="20">
        <f t="shared" si="130"/>
        <v>230.42331499999997</v>
      </c>
      <c r="M120" s="20">
        <f t="shared" si="130"/>
        <v>246.42084999999997</v>
      </c>
      <c r="N120" s="20">
        <f t="shared" si="130"/>
        <v>225.43012999999999</v>
      </c>
      <c r="O120" s="20">
        <f t="shared" si="130"/>
        <v>182.63638749999998</v>
      </c>
      <c r="P120" s="20">
        <f>P118/12</f>
        <v>194.92212499999997</v>
      </c>
      <c r="Q120" s="20">
        <f>Q118/12</f>
        <v>194.60472499999995</v>
      </c>
      <c r="R120" s="20">
        <f>R118/12</f>
        <v>180.34874999999997</v>
      </c>
      <c r="S120" s="20">
        <f t="shared" ref="S120:AD120" si="131">S118/12</f>
        <v>194.743875</v>
      </c>
      <c r="T120" s="20">
        <f t="shared" si="131"/>
        <v>201.20500416666667</v>
      </c>
      <c r="U120" s="20">
        <f t="shared" si="131"/>
        <v>194.07833333333335</v>
      </c>
      <c r="V120" s="20">
        <f t="shared" si="131"/>
        <v>176.61125000000001</v>
      </c>
      <c r="W120" s="20">
        <f t="shared" si="131"/>
        <v>192.89416666666668</v>
      </c>
      <c r="X120" s="20">
        <f t="shared" si="131"/>
        <v>193.99320833333331</v>
      </c>
      <c r="Y120" s="20">
        <f t="shared" si="131"/>
        <v>200.39537499999997</v>
      </c>
      <c r="Z120" s="20">
        <f t="shared" si="131"/>
        <v>232.49434999999997</v>
      </c>
      <c r="AA120" s="20">
        <f t="shared" si="131"/>
        <v>204.93212749999998</v>
      </c>
      <c r="AB120" s="20">
        <f t="shared" si="131"/>
        <v>204.93212749999998</v>
      </c>
      <c r="AC120" s="20">
        <f t="shared" si="131"/>
        <v>192.89</v>
      </c>
      <c r="AD120" s="20">
        <f t="shared" si="131"/>
        <v>221.57050000000001</v>
      </c>
      <c r="AE120" s="85"/>
      <c r="AF120" s="20">
        <f>AF118/12</f>
        <v>199.17424999999994</v>
      </c>
      <c r="AG120" s="20">
        <f t="shared" ref="AG120:AJ120" si="132">AG118/12</f>
        <v>192.82624999999996</v>
      </c>
      <c r="AH120" s="20"/>
      <c r="AI120" s="20">
        <f>AI118/12</f>
        <v>234.09495833333327</v>
      </c>
      <c r="AJ120" s="20">
        <f t="shared" si="132"/>
        <v>225.4</v>
      </c>
      <c r="AK120" s="20">
        <f>AK118/12</f>
        <v>176.69174999999998</v>
      </c>
      <c r="AL120" s="79"/>
    </row>
    <row r="121" spans="1:38" x14ac:dyDescent="0.3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83"/>
      <c r="AF121" s="32"/>
      <c r="AG121" s="32"/>
      <c r="AH121" s="32"/>
      <c r="AI121" s="32"/>
      <c r="AJ121" s="32"/>
      <c r="AK121" s="32"/>
      <c r="AL121" s="79"/>
    </row>
    <row r="122" spans="1:38" x14ac:dyDescent="0.3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83"/>
      <c r="AF122" s="32"/>
      <c r="AG122" s="32"/>
      <c r="AH122" s="32"/>
      <c r="AI122" s="32"/>
      <c r="AJ122" s="32"/>
      <c r="AK122" s="32"/>
      <c r="AL122" s="79"/>
    </row>
    <row r="124" spans="1:38" x14ac:dyDescent="0.3">
      <c r="A124" s="76"/>
      <c r="B124" s="76"/>
      <c r="C124" s="76"/>
      <c r="D124" s="76"/>
      <c r="E124" s="38" t="str">
        <f t="shared" ref="E124:AD124" si="133">E80</f>
        <v>Contact EV - Good Charge (Low)</v>
      </c>
      <c r="F124" s="38" t="str">
        <f t="shared" si="133"/>
        <v>Meridian EV</v>
      </c>
      <c r="G124" s="38" t="str">
        <f t="shared" si="133"/>
        <v>Genesis EV Plan</v>
      </c>
      <c r="H124" s="38" t="str">
        <f t="shared" si="133"/>
        <v>Z Energy - EV at Home Plan</v>
      </c>
      <c r="I124" s="38" t="str">
        <f t="shared" si="133"/>
        <v>Contact Basic (Low)</v>
      </c>
      <c r="J124" s="38" t="str">
        <f t="shared" si="133"/>
        <v>Ecotricity Low ecoSAVER (Low)</v>
      </c>
      <c r="K124" s="38" t="str">
        <f t="shared" si="133"/>
        <v>Ecotricity ecoLOWUSER (Low)</v>
      </c>
      <c r="L124" s="38" t="str">
        <f t="shared" si="133"/>
        <v>Ecotricity Low ecoWHOLESALE (Low)</v>
      </c>
      <c r="M124" s="38" t="str">
        <f t="shared" si="133"/>
        <v>Electric Kiwi - Kiwi (Low)</v>
      </c>
      <c r="N124" s="38" t="str">
        <f t="shared" si="133"/>
        <v>Electric Kiwi - MoveMaster (Low)</v>
      </c>
      <c r="O124" s="38" t="str">
        <f t="shared" si="133"/>
        <v>Electric Kiwi - Prepay 300 (Low)</v>
      </c>
      <c r="P124" s="38" t="str">
        <f t="shared" si="133"/>
        <v>Flick Energy Flat (Low)</v>
      </c>
      <c r="Q124" s="38" t="str">
        <f t="shared" si="133"/>
        <v>Flick Energy Off Peak (Low)</v>
      </c>
      <c r="R124" s="38" t="str">
        <f t="shared" si="133"/>
        <v>Frank Energy (Low)</v>
      </c>
      <c r="S124" s="38" t="str">
        <f t="shared" si="133"/>
        <v>Genesis Energy Basic (Low)</v>
      </c>
      <c r="T124" s="38" t="str">
        <f t="shared" si="133"/>
        <v>Genesis Energy Plus (Low)</v>
      </c>
      <c r="U124" s="38" t="str">
        <f t="shared" si="133"/>
        <v>Globug (Low)</v>
      </c>
      <c r="V124" s="38" t="str">
        <f t="shared" si="133"/>
        <v>Mercury Open Term (Low)</v>
      </c>
      <c r="W124" s="38" t="str">
        <f t="shared" si="133"/>
        <v>Mercury 1 Year Fixed (Low)</v>
      </c>
      <c r="X124" s="38" t="str">
        <f t="shared" si="133"/>
        <v>Meridian 2- year contract (Low)</v>
      </c>
      <c r="Y124" s="38" t="str">
        <f t="shared" si="133"/>
        <v>Meridian No Fixed Term (Low)</v>
      </c>
      <c r="Z124" s="38" t="str">
        <f t="shared" si="133"/>
        <v>Nova Energy (Low)</v>
      </c>
      <c r="AA124" s="38" t="str">
        <f t="shared" si="133"/>
        <v>Octopus Flexi (Low)</v>
      </c>
      <c r="AB124" s="38" t="str">
        <f t="shared" si="133"/>
        <v>Octopus Peaker (Low)</v>
      </c>
      <c r="AC124" s="38" t="str">
        <f t="shared" si="133"/>
        <v>Powershop (Low)</v>
      </c>
      <c r="AD124" s="38" t="str">
        <f t="shared" si="133"/>
        <v>Z Fuel back home (Low)</v>
      </c>
      <c r="AE124" s="83"/>
      <c r="AF124" s="38" t="str">
        <f>AF80</f>
        <v>Contact Broadband Bundle (Low)</v>
      </c>
      <c r="AG124" s="38" t="str">
        <f>AG80</f>
        <v>Mercury Broadband Bundle (Low)</v>
      </c>
      <c r="AH124" s="38"/>
      <c r="AI124" s="38" t="str">
        <f>AI80</f>
        <v>Slingshot (Low)</v>
      </c>
      <c r="AJ124" s="38" t="str">
        <f>AJ80</f>
        <v>2degrees Bundle (Low)</v>
      </c>
      <c r="AK124" s="38" t="str">
        <f>AK80</f>
        <v>Electric Kiwi - Prepay 300 (Low)</v>
      </c>
      <c r="AL124" s="79"/>
    </row>
    <row r="125" spans="1:38" x14ac:dyDescent="0.3">
      <c r="A125" s="76"/>
      <c r="B125" s="120" t="s">
        <v>226</v>
      </c>
      <c r="C125" s="78"/>
      <c r="D125" s="5" t="s">
        <v>117</v>
      </c>
      <c r="E125" s="82">
        <f t="shared" ref="E125:AD126" si="134">E86</f>
        <v>0.9</v>
      </c>
      <c r="F125" s="82">
        <f t="shared" si="134"/>
        <v>1.7437</v>
      </c>
      <c r="G125" s="82">
        <f t="shared" si="134"/>
        <v>2.2999999999999998</v>
      </c>
      <c r="H125" s="82">
        <f t="shared" si="134"/>
        <v>1.2</v>
      </c>
      <c r="I125" s="82">
        <f t="shared" si="134"/>
        <v>0.9</v>
      </c>
      <c r="J125" s="82">
        <f t="shared" si="134"/>
        <v>1.2</v>
      </c>
      <c r="K125" s="82">
        <f t="shared" si="134"/>
        <v>1.2</v>
      </c>
      <c r="L125" s="82">
        <f t="shared" si="134"/>
        <v>1.2</v>
      </c>
      <c r="M125" s="82">
        <f t="shared" si="134"/>
        <v>0.6</v>
      </c>
      <c r="N125" s="82">
        <f t="shared" si="134"/>
        <v>0.6</v>
      </c>
      <c r="O125" s="82">
        <f t="shared" si="134"/>
        <v>0.9</v>
      </c>
      <c r="P125" s="82">
        <f t="shared" si="134"/>
        <v>1.2</v>
      </c>
      <c r="Q125" s="82">
        <f t="shared" si="134"/>
        <v>1.2</v>
      </c>
      <c r="R125" s="82">
        <f t="shared" si="134"/>
        <v>0.6</v>
      </c>
      <c r="S125" s="82">
        <f t="shared" si="134"/>
        <v>0.9</v>
      </c>
      <c r="T125" s="82">
        <f t="shared" si="134"/>
        <v>0.9</v>
      </c>
      <c r="U125" s="82">
        <f t="shared" si="134"/>
        <v>0.87826086956521743</v>
      </c>
      <c r="V125" s="82">
        <f t="shared" si="134"/>
        <v>0.9</v>
      </c>
      <c r="W125" s="82">
        <f t="shared" si="134"/>
        <v>1.2</v>
      </c>
      <c r="X125" s="82">
        <f t="shared" si="134"/>
        <v>1.2</v>
      </c>
      <c r="Y125" s="82">
        <f t="shared" si="134"/>
        <v>1.2</v>
      </c>
      <c r="Z125" s="82">
        <f t="shared" si="134"/>
        <v>1.2</v>
      </c>
      <c r="AA125" s="82">
        <f t="shared" si="134"/>
        <v>1.2</v>
      </c>
      <c r="AB125" s="82">
        <f t="shared" si="134"/>
        <v>1.2</v>
      </c>
      <c r="AC125" s="82">
        <f t="shared" si="134"/>
        <v>1.2</v>
      </c>
      <c r="AD125" s="82">
        <f t="shared" si="134"/>
        <v>1.2</v>
      </c>
      <c r="AE125" s="84"/>
      <c r="AF125" s="82">
        <f t="shared" ref="AF125:AK126" si="135">AF86</f>
        <v>0.9</v>
      </c>
      <c r="AG125" s="82">
        <f t="shared" si="135"/>
        <v>0.9</v>
      </c>
      <c r="AH125" s="82"/>
      <c r="AI125" s="82">
        <f>AI86</f>
        <v>0.8</v>
      </c>
      <c r="AJ125" s="82">
        <f t="shared" si="135"/>
        <v>0.3</v>
      </c>
      <c r="AK125" s="82">
        <f t="shared" si="135"/>
        <v>0.9</v>
      </c>
      <c r="AL125" s="80"/>
    </row>
    <row r="126" spans="1:38" x14ac:dyDescent="0.3">
      <c r="A126" s="76"/>
      <c r="B126" s="120"/>
      <c r="C126" s="78"/>
      <c r="D126" s="5" t="s">
        <v>119</v>
      </c>
      <c r="E126" s="82">
        <f t="shared" si="134"/>
        <v>1.6000000000000001E-3</v>
      </c>
      <c r="F126" s="82">
        <f t="shared" si="134"/>
        <v>0</v>
      </c>
      <c r="G126" s="82">
        <f t="shared" si="134"/>
        <v>0</v>
      </c>
      <c r="H126" s="82">
        <f t="shared" si="134"/>
        <v>0</v>
      </c>
      <c r="I126" s="82">
        <f t="shared" si="134"/>
        <v>1.6000000000000001E-3</v>
      </c>
      <c r="J126" s="82">
        <f t="shared" si="134"/>
        <v>0</v>
      </c>
      <c r="K126" s="82">
        <f t="shared" si="134"/>
        <v>0</v>
      </c>
      <c r="L126" s="82">
        <f t="shared" si="134"/>
        <v>0</v>
      </c>
      <c r="M126" s="82">
        <f t="shared" si="134"/>
        <v>0</v>
      </c>
      <c r="N126" s="82">
        <f t="shared" si="134"/>
        <v>0</v>
      </c>
      <c r="O126" s="82">
        <f t="shared" si="134"/>
        <v>0</v>
      </c>
      <c r="P126" s="82">
        <f t="shared" si="134"/>
        <v>0</v>
      </c>
      <c r="Q126" s="82">
        <f t="shared" si="134"/>
        <v>0</v>
      </c>
      <c r="R126" s="82">
        <f t="shared" si="134"/>
        <v>0</v>
      </c>
      <c r="S126" s="82">
        <f t="shared" si="134"/>
        <v>0</v>
      </c>
      <c r="T126" s="82">
        <f t="shared" si="134"/>
        <v>0</v>
      </c>
      <c r="U126" s="82">
        <f t="shared" si="134"/>
        <v>0</v>
      </c>
      <c r="V126" s="82">
        <f t="shared" si="134"/>
        <v>0</v>
      </c>
      <c r="W126" s="82">
        <f t="shared" si="134"/>
        <v>0</v>
      </c>
      <c r="X126" s="82">
        <f t="shared" si="134"/>
        <v>0</v>
      </c>
      <c r="Y126" s="82">
        <f t="shared" si="134"/>
        <v>0</v>
      </c>
      <c r="Z126" s="82">
        <f t="shared" si="134"/>
        <v>1.9E-3</v>
      </c>
      <c r="AA126" s="82">
        <f t="shared" si="134"/>
        <v>0</v>
      </c>
      <c r="AB126" s="82">
        <f t="shared" si="134"/>
        <v>0</v>
      </c>
      <c r="AC126" s="82">
        <f t="shared" si="134"/>
        <v>0</v>
      </c>
      <c r="AD126" s="82">
        <f t="shared" si="134"/>
        <v>0</v>
      </c>
      <c r="AE126" s="84"/>
      <c r="AF126" s="82">
        <f t="shared" si="135"/>
        <v>1.6000000000000001E-3</v>
      </c>
      <c r="AG126" s="82">
        <f t="shared" si="135"/>
        <v>0</v>
      </c>
      <c r="AH126" s="82"/>
      <c r="AI126" s="82">
        <f>AI87</f>
        <v>0</v>
      </c>
      <c r="AJ126" s="82">
        <f t="shared" si="135"/>
        <v>0</v>
      </c>
      <c r="AK126" s="82">
        <f t="shared" si="135"/>
        <v>0</v>
      </c>
      <c r="AL126" s="80"/>
    </row>
    <row r="127" spans="1:38" x14ac:dyDescent="0.3">
      <c r="A127" s="76"/>
      <c r="B127" s="120"/>
      <c r="C127" s="78"/>
      <c r="D127" s="5" t="s">
        <v>118</v>
      </c>
      <c r="E127" s="82">
        <f t="shared" ref="E127:AD127" si="136">MIN(E88:E93)</f>
        <v>0.158</v>
      </c>
      <c r="F127" s="82">
        <f t="shared" si="136"/>
        <v>0.111217</v>
      </c>
      <c r="G127" s="82">
        <f t="shared" si="136"/>
        <v>0.12</v>
      </c>
      <c r="H127" s="82">
        <f t="shared" si="136"/>
        <v>1.0000000000000001E-5</v>
      </c>
      <c r="I127" s="82">
        <f t="shared" si="136"/>
        <v>0.20399999999999999</v>
      </c>
      <c r="J127" s="82">
        <f t="shared" si="136"/>
        <v>0.24260000000000001</v>
      </c>
      <c r="K127" s="82">
        <f t="shared" si="136"/>
        <v>0.25069999999999998</v>
      </c>
      <c r="L127" s="82">
        <f t="shared" si="136"/>
        <v>0.20760000000000001</v>
      </c>
      <c r="M127" s="82">
        <f t="shared" si="136"/>
        <v>0.30990000000000001</v>
      </c>
      <c r="N127" s="82">
        <f t="shared" si="136"/>
        <v>0.19789999999999999</v>
      </c>
      <c r="O127" s="82">
        <f t="shared" si="136"/>
        <v>0.20780000000000001</v>
      </c>
      <c r="P127" s="82">
        <f t="shared" si="136"/>
        <v>0.23130000000000001</v>
      </c>
      <c r="Q127" s="82">
        <f t="shared" si="136"/>
        <v>0.1986</v>
      </c>
      <c r="R127" s="82">
        <f t="shared" si="136"/>
        <v>0.24099999999999999</v>
      </c>
      <c r="S127" s="82">
        <f t="shared" si="136"/>
        <v>0.24690000000000001</v>
      </c>
      <c r="T127" s="82">
        <f t="shared" si="136"/>
        <v>0.28949999999999998</v>
      </c>
      <c r="U127" s="82">
        <f t="shared" si="136"/>
        <v>0.24704347826086961</v>
      </c>
      <c r="V127" s="82">
        <f t="shared" si="136"/>
        <v>0.21947826086956523</v>
      </c>
      <c r="W127" s="82">
        <f t="shared" si="136"/>
        <v>0.25973913043478264</v>
      </c>
      <c r="X127" s="82">
        <f t="shared" si="136"/>
        <v>0.25509999999999999</v>
      </c>
      <c r="Y127" s="82">
        <f t="shared" si="136"/>
        <v>0.25469999999999998</v>
      </c>
      <c r="Z127" s="82">
        <f t="shared" si="136"/>
        <v>0.28621999999999997</v>
      </c>
      <c r="AA127" s="82">
        <f t="shared" si="136"/>
        <v>0.15049999999999999</v>
      </c>
      <c r="AB127" s="82">
        <f t="shared" si="136"/>
        <v>0.15049999999999999</v>
      </c>
      <c r="AC127" s="82">
        <f t="shared" si="136"/>
        <v>0.24713043478260871</v>
      </c>
      <c r="AD127" s="82">
        <f t="shared" si="136"/>
        <v>0.27160000000000001</v>
      </c>
      <c r="AE127" s="84"/>
      <c r="AF127" s="82">
        <f>MIN(AF88:AF93)</f>
        <v>0.252</v>
      </c>
      <c r="AG127" s="82">
        <f>MIN(AG88:AG93)</f>
        <v>0.24399999999999999</v>
      </c>
      <c r="AH127" s="82"/>
      <c r="AI127" s="82">
        <f>MIN(AI88:AI93)</f>
        <v>0.31169999999999998</v>
      </c>
      <c r="AJ127" s="82">
        <f>MIN(AJ88:AJ93)</f>
        <v>0.32500000000000001</v>
      </c>
      <c r="AK127" s="82">
        <f>MIN(AK88:AK93)</f>
        <v>0.21959999999999999</v>
      </c>
      <c r="AL127" s="80"/>
    </row>
    <row r="128" spans="1:38" x14ac:dyDescent="0.3">
      <c r="A128" s="76"/>
      <c r="B128" s="120"/>
      <c r="C128" s="78">
        <v>24</v>
      </c>
      <c r="D128" s="5" t="s">
        <v>120</v>
      </c>
      <c r="E128" s="78">
        <f t="shared" ref="E128:AI128" si="137">$C$128</f>
        <v>24</v>
      </c>
      <c r="F128" s="78">
        <f t="shared" si="137"/>
        <v>24</v>
      </c>
      <c r="G128" s="78">
        <f t="shared" si="137"/>
        <v>24</v>
      </c>
      <c r="H128" s="78">
        <f t="shared" si="137"/>
        <v>24</v>
      </c>
      <c r="I128" s="78">
        <f t="shared" si="137"/>
        <v>24</v>
      </c>
      <c r="J128" s="78">
        <f t="shared" si="137"/>
        <v>24</v>
      </c>
      <c r="K128" s="78">
        <f t="shared" si="137"/>
        <v>24</v>
      </c>
      <c r="L128" s="78">
        <f t="shared" si="137"/>
        <v>24</v>
      </c>
      <c r="M128" s="78">
        <f t="shared" si="137"/>
        <v>24</v>
      </c>
      <c r="N128" s="78">
        <f t="shared" si="137"/>
        <v>24</v>
      </c>
      <c r="O128" s="78">
        <f t="shared" si="137"/>
        <v>24</v>
      </c>
      <c r="P128" s="78">
        <f t="shared" si="137"/>
        <v>24</v>
      </c>
      <c r="Q128" s="78">
        <f t="shared" si="137"/>
        <v>24</v>
      </c>
      <c r="R128" s="78">
        <f t="shared" si="137"/>
        <v>24</v>
      </c>
      <c r="S128" s="78">
        <f t="shared" si="137"/>
        <v>24</v>
      </c>
      <c r="T128" s="78">
        <f t="shared" si="137"/>
        <v>24</v>
      </c>
      <c r="U128" s="78">
        <f t="shared" si="137"/>
        <v>24</v>
      </c>
      <c r="V128" s="78">
        <f t="shared" si="137"/>
        <v>24</v>
      </c>
      <c r="W128" s="78">
        <f t="shared" si="137"/>
        <v>24</v>
      </c>
      <c r="X128" s="78">
        <f t="shared" si="137"/>
        <v>24</v>
      </c>
      <c r="Y128" s="78">
        <f t="shared" si="137"/>
        <v>24</v>
      </c>
      <c r="Z128" s="78">
        <f t="shared" si="137"/>
        <v>24</v>
      </c>
      <c r="AA128" s="78">
        <f t="shared" si="137"/>
        <v>24</v>
      </c>
      <c r="AB128" s="78">
        <f t="shared" si="137"/>
        <v>24</v>
      </c>
      <c r="AC128" s="78">
        <f t="shared" si="137"/>
        <v>24</v>
      </c>
      <c r="AD128" s="78">
        <f t="shared" si="137"/>
        <v>24</v>
      </c>
      <c r="AE128" s="83"/>
      <c r="AF128" s="78">
        <f>$C$128</f>
        <v>24</v>
      </c>
      <c r="AG128" s="78">
        <f>$C$128</f>
        <v>24</v>
      </c>
      <c r="AH128" s="78"/>
      <c r="AI128" s="78">
        <f t="shared" si="137"/>
        <v>24</v>
      </c>
      <c r="AJ128" s="78">
        <f>$C$128</f>
        <v>24</v>
      </c>
      <c r="AK128" s="78">
        <f>$C$128</f>
        <v>24</v>
      </c>
      <c r="AL128" s="79"/>
    </row>
    <row r="129" spans="1:38" x14ac:dyDescent="0.3">
      <c r="A129" s="76"/>
      <c r="B129" s="120"/>
      <c r="C129" s="78"/>
      <c r="D129" s="5" t="s">
        <v>126</v>
      </c>
      <c r="E129" s="72">
        <f t="shared" ref="E129:AK129" si="138">E128*E127</f>
        <v>3.7919999999999998</v>
      </c>
      <c r="F129" s="72">
        <f t="shared" si="138"/>
        <v>2.6692079999999998</v>
      </c>
      <c r="G129" s="72">
        <f t="shared" si="138"/>
        <v>2.88</v>
      </c>
      <c r="H129" s="72">
        <f t="shared" si="138"/>
        <v>2.4000000000000003E-4</v>
      </c>
      <c r="I129" s="72">
        <f t="shared" si="138"/>
        <v>4.8959999999999999</v>
      </c>
      <c r="J129" s="72">
        <f t="shared" si="138"/>
        <v>5.8224</v>
      </c>
      <c r="K129" s="72">
        <f t="shared" si="138"/>
        <v>6.0167999999999999</v>
      </c>
      <c r="L129" s="72">
        <f t="shared" si="138"/>
        <v>4.9824000000000002</v>
      </c>
      <c r="M129" s="72">
        <f t="shared" si="138"/>
        <v>7.4375999999999998</v>
      </c>
      <c r="N129" s="72">
        <f t="shared" si="138"/>
        <v>4.7496</v>
      </c>
      <c r="O129" s="72">
        <f t="shared" si="138"/>
        <v>4.9872000000000005</v>
      </c>
      <c r="P129" s="72">
        <f t="shared" si="138"/>
        <v>5.5511999999999997</v>
      </c>
      <c r="Q129" s="72">
        <f t="shared" si="138"/>
        <v>4.7664</v>
      </c>
      <c r="R129" s="72">
        <f t="shared" si="138"/>
        <v>5.7839999999999998</v>
      </c>
      <c r="S129" s="72">
        <f t="shared" si="138"/>
        <v>5.9256000000000002</v>
      </c>
      <c r="T129" s="72">
        <f t="shared" si="138"/>
        <v>6.9479999999999995</v>
      </c>
      <c r="U129" s="72">
        <f t="shared" si="138"/>
        <v>5.929043478260871</v>
      </c>
      <c r="V129" s="72">
        <f t="shared" si="138"/>
        <v>5.2674782608695656</v>
      </c>
      <c r="W129" s="72">
        <f t="shared" si="138"/>
        <v>6.2337391304347829</v>
      </c>
      <c r="X129" s="72">
        <f t="shared" si="138"/>
        <v>6.1223999999999998</v>
      </c>
      <c r="Y129" s="72">
        <f t="shared" si="138"/>
        <v>6.1128</v>
      </c>
      <c r="Z129" s="72">
        <f t="shared" si="138"/>
        <v>6.8692799999999998</v>
      </c>
      <c r="AA129" s="72">
        <f t="shared" si="138"/>
        <v>3.6120000000000001</v>
      </c>
      <c r="AB129" s="72">
        <f t="shared" si="138"/>
        <v>3.6120000000000001</v>
      </c>
      <c r="AC129" s="72">
        <f t="shared" si="138"/>
        <v>5.9311304347826095</v>
      </c>
      <c r="AD129" s="72">
        <f t="shared" si="138"/>
        <v>6.5183999999999997</v>
      </c>
      <c r="AE129" s="85"/>
      <c r="AF129" s="72">
        <f t="shared" si="138"/>
        <v>6.048</v>
      </c>
      <c r="AG129" s="72">
        <f t="shared" si="138"/>
        <v>5.8559999999999999</v>
      </c>
      <c r="AH129" s="72"/>
      <c r="AI129" s="72">
        <f>AI128*AI127</f>
        <v>7.4807999999999995</v>
      </c>
      <c r="AJ129" s="72">
        <f t="shared" si="138"/>
        <v>7.8000000000000007</v>
      </c>
      <c r="AK129" s="72">
        <f t="shared" si="138"/>
        <v>5.2703999999999995</v>
      </c>
      <c r="AL129" s="81"/>
    </row>
    <row r="130" spans="1:38" x14ac:dyDescent="0.3">
      <c r="A130" s="76"/>
      <c r="B130" s="120"/>
      <c r="C130" s="78"/>
      <c r="D130" s="5" t="s">
        <v>121</v>
      </c>
      <c r="E130" s="72">
        <f t="shared" ref="E130:AK130" si="139">E128*E126</f>
        <v>3.8400000000000004E-2</v>
      </c>
      <c r="F130" s="72">
        <f t="shared" si="139"/>
        <v>0</v>
      </c>
      <c r="G130" s="72">
        <f t="shared" si="139"/>
        <v>0</v>
      </c>
      <c r="H130" s="72">
        <f t="shared" si="139"/>
        <v>0</v>
      </c>
      <c r="I130" s="72">
        <f t="shared" si="139"/>
        <v>3.8400000000000004E-2</v>
      </c>
      <c r="J130" s="72">
        <f t="shared" si="139"/>
        <v>0</v>
      </c>
      <c r="K130" s="72">
        <f t="shared" si="139"/>
        <v>0</v>
      </c>
      <c r="L130" s="72">
        <f t="shared" si="139"/>
        <v>0</v>
      </c>
      <c r="M130" s="72">
        <f t="shared" si="139"/>
        <v>0</v>
      </c>
      <c r="N130" s="72">
        <f t="shared" si="139"/>
        <v>0</v>
      </c>
      <c r="O130" s="72">
        <f t="shared" si="139"/>
        <v>0</v>
      </c>
      <c r="P130" s="72">
        <f t="shared" si="139"/>
        <v>0</v>
      </c>
      <c r="Q130" s="72">
        <f t="shared" si="139"/>
        <v>0</v>
      </c>
      <c r="R130" s="72">
        <f t="shared" si="139"/>
        <v>0</v>
      </c>
      <c r="S130" s="72">
        <f t="shared" si="139"/>
        <v>0</v>
      </c>
      <c r="T130" s="72">
        <f t="shared" si="139"/>
        <v>0</v>
      </c>
      <c r="U130" s="72">
        <f t="shared" si="139"/>
        <v>0</v>
      </c>
      <c r="V130" s="72">
        <f t="shared" si="139"/>
        <v>0</v>
      </c>
      <c r="W130" s="72">
        <f t="shared" si="139"/>
        <v>0</v>
      </c>
      <c r="X130" s="72">
        <f t="shared" si="139"/>
        <v>0</v>
      </c>
      <c r="Y130" s="72">
        <f t="shared" si="139"/>
        <v>0</v>
      </c>
      <c r="Z130" s="72">
        <f t="shared" si="139"/>
        <v>4.5600000000000002E-2</v>
      </c>
      <c r="AA130" s="72">
        <f t="shared" si="139"/>
        <v>0</v>
      </c>
      <c r="AB130" s="72">
        <f t="shared" si="139"/>
        <v>0</v>
      </c>
      <c r="AC130" s="72">
        <f t="shared" si="139"/>
        <v>0</v>
      </c>
      <c r="AD130" s="72">
        <f t="shared" si="139"/>
        <v>0</v>
      </c>
      <c r="AE130" s="85"/>
      <c r="AF130" s="72">
        <f t="shared" si="139"/>
        <v>3.8400000000000004E-2</v>
      </c>
      <c r="AG130" s="72">
        <f t="shared" si="139"/>
        <v>0</v>
      </c>
      <c r="AH130" s="72"/>
      <c r="AI130" s="72">
        <f>AI128*AI126</f>
        <v>0</v>
      </c>
      <c r="AJ130" s="72">
        <f t="shared" si="139"/>
        <v>0</v>
      </c>
      <c r="AK130" s="72">
        <f t="shared" si="139"/>
        <v>0</v>
      </c>
      <c r="AL130" s="81"/>
    </row>
    <row r="131" spans="1:38" x14ac:dyDescent="0.3">
      <c r="A131" s="76"/>
      <c r="B131" s="120"/>
      <c r="C131" s="78"/>
      <c r="D131" s="5" t="s">
        <v>123</v>
      </c>
      <c r="E131" s="72">
        <f t="shared" ref="E131:AK131" si="140">(E129+E130)*1.15</f>
        <v>4.40496</v>
      </c>
      <c r="F131" s="72">
        <f t="shared" si="140"/>
        <v>3.0695891999999994</v>
      </c>
      <c r="G131" s="72">
        <f t="shared" si="140"/>
        <v>3.3119999999999998</v>
      </c>
      <c r="H131" s="72">
        <f t="shared" si="140"/>
        <v>2.7600000000000004E-4</v>
      </c>
      <c r="I131" s="72">
        <f t="shared" si="140"/>
        <v>5.6745599999999996</v>
      </c>
      <c r="J131" s="72">
        <f t="shared" si="140"/>
        <v>6.6957599999999999</v>
      </c>
      <c r="K131" s="72">
        <f t="shared" si="140"/>
        <v>6.919319999999999</v>
      </c>
      <c r="L131" s="72">
        <f t="shared" si="140"/>
        <v>5.7297599999999997</v>
      </c>
      <c r="M131" s="72">
        <f t="shared" si="140"/>
        <v>8.5532399999999988</v>
      </c>
      <c r="N131" s="72">
        <f t="shared" si="140"/>
        <v>5.46204</v>
      </c>
      <c r="O131" s="72">
        <f t="shared" si="140"/>
        <v>5.7352800000000004</v>
      </c>
      <c r="P131" s="72">
        <f t="shared" si="140"/>
        <v>6.3838799999999996</v>
      </c>
      <c r="Q131" s="72">
        <f t="shared" si="140"/>
        <v>5.4813599999999996</v>
      </c>
      <c r="R131" s="72">
        <f t="shared" si="140"/>
        <v>6.6515999999999993</v>
      </c>
      <c r="S131" s="72">
        <f t="shared" si="140"/>
        <v>6.8144399999999994</v>
      </c>
      <c r="T131" s="72">
        <f t="shared" si="140"/>
        <v>7.9901999999999989</v>
      </c>
      <c r="U131" s="72">
        <f t="shared" si="140"/>
        <v>6.8184000000000013</v>
      </c>
      <c r="V131" s="72">
        <f t="shared" si="140"/>
        <v>6.0575999999999999</v>
      </c>
      <c r="W131" s="72">
        <f t="shared" si="140"/>
        <v>7.1688000000000001</v>
      </c>
      <c r="X131" s="72">
        <f t="shared" si="140"/>
        <v>7.0407599999999997</v>
      </c>
      <c r="Y131" s="72">
        <f t="shared" si="140"/>
        <v>7.0297199999999993</v>
      </c>
      <c r="Z131" s="72">
        <f t="shared" si="140"/>
        <v>7.9521119999999996</v>
      </c>
      <c r="AA131" s="72">
        <f t="shared" si="140"/>
        <v>4.1537999999999995</v>
      </c>
      <c r="AB131" s="72">
        <f t="shared" si="140"/>
        <v>4.1537999999999995</v>
      </c>
      <c r="AC131" s="72">
        <f t="shared" si="140"/>
        <v>6.8208000000000002</v>
      </c>
      <c r="AD131" s="72">
        <f t="shared" si="140"/>
        <v>7.4961599999999988</v>
      </c>
      <c r="AE131" s="85"/>
      <c r="AF131" s="72">
        <f t="shared" si="140"/>
        <v>6.9993599999999994</v>
      </c>
      <c r="AG131" s="72">
        <f t="shared" si="140"/>
        <v>6.7343999999999991</v>
      </c>
      <c r="AH131" s="72"/>
      <c r="AI131" s="72">
        <f>(AI129+AI130)*1.15</f>
        <v>8.6029199999999992</v>
      </c>
      <c r="AJ131" s="72">
        <f t="shared" si="140"/>
        <v>8.9700000000000006</v>
      </c>
      <c r="AK131" s="72">
        <f t="shared" si="140"/>
        <v>6.0609599999999988</v>
      </c>
      <c r="AL131" s="81"/>
    </row>
    <row r="132" spans="1:38" x14ac:dyDescent="0.3">
      <c r="A132" s="76"/>
      <c r="B132" s="120"/>
      <c r="C132" s="78"/>
      <c r="D132" s="5" t="s">
        <v>124</v>
      </c>
      <c r="E132" s="72">
        <f t="shared" ref="E132:AK132" si="141">E125*1.15</f>
        <v>1.0349999999999999</v>
      </c>
      <c r="F132" s="72">
        <f t="shared" si="141"/>
        <v>2.005255</v>
      </c>
      <c r="G132" s="72">
        <f t="shared" si="141"/>
        <v>2.6449999999999996</v>
      </c>
      <c r="H132" s="72">
        <f t="shared" si="141"/>
        <v>1.38</v>
      </c>
      <c r="I132" s="72">
        <f t="shared" si="141"/>
        <v>1.0349999999999999</v>
      </c>
      <c r="J132" s="72">
        <f t="shared" si="141"/>
        <v>1.38</v>
      </c>
      <c r="K132" s="72">
        <f t="shared" si="141"/>
        <v>1.38</v>
      </c>
      <c r="L132" s="72">
        <f t="shared" si="141"/>
        <v>1.38</v>
      </c>
      <c r="M132" s="72">
        <f t="shared" si="141"/>
        <v>0.69</v>
      </c>
      <c r="N132" s="72">
        <f t="shared" si="141"/>
        <v>0.69</v>
      </c>
      <c r="O132" s="72">
        <f t="shared" si="141"/>
        <v>1.0349999999999999</v>
      </c>
      <c r="P132" s="72">
        <f t="shared" si="141"/>
        <v>1.38</v>
      </c>
      <c r="Q132" s="72">
        <f t="shared" si="141"/>
        <v>1.38</v>
      </c>
      <c r="R132" s="72">
        <f t="shared" si="141"/>
        <v>0.69</v>
      </c>
      <c r="S132" s="72">
        <f t="shared" si="141"/>
        <v>1.0349999999999999</v>
      </c>
      <c r="T132" s="72">
        <f t="shared" si="141"/>
        <v>1.0349999999999999</v>
      </c>
      <c r="U132" s="72">
        <f t="shared" si="141"/>
        <v>1.01</v>
      </c>
      <c r="V132" s="72">
        <f t="shared" si="141"/>
        <v>1.0349999999999999</v>
      </c>
      <c r="W132" s="72">
        <f t="shared" si="141"/>
        <v>1.38</v>
      </c>
      <c r="X132" s="72">
        <f t="shared" si="141"/>
        <v>1.38</v>
      </c>
      <c r="Y132" s="72">
        <f t="shared" si="141"/>
        <v>1.38</v>
      </c>
      <c r="Z132" s="72">
        <f t="shared" si="141"/>
        <v>1.38</v>
      </c>
      <c r="AA132" s="72">
        <f t="shared" si="141"/>
        <v>1.38</v>
      </c>
      <c r="AB132" s="72">
        <f t="shared" si="141"/>
        <v>1.38</v>
      </c>
      <c r="AC132" s="72">
        <f t="shared" si="141"/>
        <v>1.38</v>
      </c>
      <c r="AD132" s="72">
        <f t="shared" si="141"/>
        <v>1.38</v>
      </c>
      <c r="AE132" s="85"/>
      <c r="AF132" s="72">
        <f t="shared" si="141"/>
        <v>1.0349999999999999</v>
      </c>
      <c r="AG132" s="72">
        <f t="shared" si="141"/>
        <v>1.0349999999999999</v>
      </c>
      <c r="AH132" s="72"/>
      <c r="AI132" s="72">
        <f>AI125*1.15</f>
        <v>0.91999999999999993</v>
      </c>
      <c r="AJ132" s="72">
        <f t="shared" si="141"/>
        <v>0.34499999999999997</v>
      </c>
      <c r="AK132" s="72">
        <f t="shared" si="141"/>
        <v>1.0349999999999999</v>
      </c>
      <c r="AL132" s="81"/>
    </row>
    <row r="133" spans="1:38" x14ac:dyDescent="0.3">
      <c r="A133" s="76"/>
      <c r="B133" s="120"/>
      <c r="C133" s="78"/>
      <c r="D133" s="5" t="s">
        <v>122</v>
      </c>
      <c r="E133" s="72">
        <f t="shared" ref="E133:AK133" si="142">E131+E132</f>
        <v>5.4399600000000001</v>
      </c>
      <c r="F133" s="72">
        <f t="shared" si="142"/>
        <v>5.0748441999999994</v>
      </c>
      <c r="G133" s="72">
        <f t="shared" si="142"/>
        <v>5.956999999999999</v>
      </c>
      <c r="H133" s="72">
        <f t="shared" si="142"/>
        <v>1.3802759999999998</v>
      </c>
      <c r="I133" s="72">
        <f t="shared" si="142"/>
        <v>6.7095599999999997</v>
      </c>
      <c r="J133" s="72">
        <f t="shared" si="142"/>
        <v>8.0757599999999989</v>
      </c>
      <c r="K133" s="72">
        <f t="shared" si="142"/>
        <v>8.299319999999998</v>
      </c>
      <c r="L133" s="72">
        <f t="shared" si="142"/>
        <v>7.1097599999999996</v>
      </c>
      <c r="M133" s="72">
        <f t="shared" si="142"/>
        <v>9.2432399999999983</v>
      </c>
      <c r="N133" s="72">
        <f t="shared" si="142"/>
        <v>6.1520399999999995</v>
      </c>
      <c r="O133" s="72">
        <f t="shared" si="142"/>
        <v>6.7702800000000005</v>
      </c>
      <c r="P133" s="72">
        <f t="shared" si="142"/>
        <v>7.7638799999999994</v>
      </c>
      <c r="Q133" s="72">
        <f t="shared" si="142"/>
        <v>6.8613599999999995</v>
      </c>
      <c r="R133" s="72">
        <f t="shared" si="142"/>
        <v>7.3415999999999997</v>
      </c>
      <c r="S133" s="72">
        <f t="shared" si="142"/>
        <v>7.8494399999999995</v>
      </c>
      <c r="T133" s="72">
        <f t="shared" si="142"/>
        <v>9.0251999999999981</v>
      </c>
      <c r="U133" s="72">
        <f t="shared" si="142"/>
        <v>7.8284000000000011</v>
      </c>
      <c r="V133" s="72">
        <f t="shared" si="142"/>
        <v>7.0926</v>
      </c>
      <c r="W133" s="72">
        <f t="shared" si="142"/>
        <v>8.5488</v>
      </c>
      <c r="X133" s="72">
        <f t="shared" si="142"/>
        <v>8.4207599999999996</v>
      </c>
      <c r="Y133" s="72">
        <f t="shared" si="142"/>
        <v>8.4097200000000001</v>
      </c>
      <c r="Z133" s="72">
        <f t="shared" si="142"/>
        <v>9.3321119999999986</v>
      </c>
      <c r="AA133" s="72">
        <f t="shared" si="142"/>
        <v>5.5337999999999994</v>
      </c>
      <c r="AB133" s="72">
        <f t="shared" si="142"/>
        <v>5.5337999999999994</v>
      </c>
      <c r="AC133" s="72">
        <f t="shared" si="142"/>
        <v>8.200800000000001</v>
      </c>
      <c r="AD133" s="72">
        <f t="shared" si="142"/>
        <v>8.8761599999999987</v>
      </c>
      <c r="AE133" s="85"/>
      <c r="AF133" s="72">
        <f t="shared" si="142"/>
        <v>8.0343599999999995</v>
      </c>
      <c r="AG133" s="72">
        <f t="shared" si="142"/>
        <v>7.7693999999999992</v>
      </c>
      <c r="AH133" s="72"/>
      <c r="AI133" s="72">
        <f>AI131+AI132</f>
        <v>9.5229199999999992</v>
      </c>
      <c r="AJ133" s="72">
        <f t="shared" si="142"/>
        <v>9.3150000000000013</v>
      </c>
      <c r="AK133" s="72">
        <f t="shared" si="142"/>
        <v>7.0959599999999989</v>
      </c>
      <c r="AL133" s="81"/>
    </row>
    <row r="134" spans="1:38" x14ac:dyDescent="0.3">
      <c r="A134" s="88"/>
      <c r="AE134" s="83"/>
      <c r="AL134" s="79"/>
    </row>
    <row r="135" spans="1:38" x14ac:dyDescent="0.3">
      <c r="A135" s="76"/>
      <c r="B135" s="46"/>
      <c r="C135" s="46"/>
      <c r="D135" s="49" t="str">
        <f>CONCATENATE("Best plans for ",B2, " assuming annual consumption of ",B104, " kWh")</f>
        <v>Best plans for Hamilton assuming annual consumption of 6900 kWh</v>
      </c>
      <c r="E135" s="49"/>
      <c r="F135" s="49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</row>
    <row r="136" spans="1:38" x14ac:dyDescent="0.3">
      <c r="A136" s="76"/>
      <c r="B136" s="46"/>
      <c r="C136" s="46"/>
      <c r="D136" s="49" t="s">
        <v>100</v>
      </c>
      <c r="E136" s="49" t="str">
        <f t="shared" ref="E136:AD137" si="143">E79</f>
        <v>EV plan</v>
      </c>
      <c r="F136" s="49" t="str">
        <f t="shared" si="143"/>
        <v>EV plan</v>
      </c>
      <c r="G136" s="49" t="str">
        <f t="shared" si="143"/>
        <v>EV plan</v>
      </c>
      <c r="H136" s="49" t="str">
        <f t="shared" si="143"/>
        <v>EV plan</v>
      </c>
      <c r="I136" s="49" t="str">
        <f t="shared" si="143"/>
        <v>Regular power plan</v>
      </c>
      <c r="J136" s="49" t="str">
        <f t="shared" si="143"/>
        <v>Regular power plan</v>
      </c>
      <c r="K136" s="49" t="str">
        <f t="shared" si="143"/>
        <v>Regular power plan</v>
      </c>
      <c r="L136" s="49" t="str">
        <f t="shared" si="143"/>
        <v>Regular power plan</v>
      </c>
      <c r="M136" s="49" t="str">
        <f t="shared" si="143"/>
        <v>Regular power plan</v>
      </c>
      <c r="N136" s="49" t="str">
        <f t="shared" si="143"/>
        <v>Regular power plan</v>
      </c>
      <c r="O136" s="49" t="str">
        <f t="shared" si="143"/>
        <v>Regular power plan</v>
      </c>
      <c r="P136" s="49" t="str">
        <f t="shared" si="143"/>
        <v>Regular power plan</v>
      </c>
      <c r="Q136" s="49" t="str">
        <f t="shared" si="143"/>
        <v>Regular power plan</v>
      </c>
      <c r="R136" s="49" t="str">
        <f t="shared" si="143"/>
        <v>Regular power plan</v>
      </c>
      <c r="S136" s="49" t="str">
        <f t="shared" si="143"/>
        <v>Regular power plan</v>
      </c>
      <c r="T136" s="49" t="str">
        <f t="shared" si="143"/>
        <v>Regular power plan</v>
      </c>
      <c r="U136" s="49" t="str">
        <f t="shared" si="143"/>
        <v>Regular power plan</v>
      </c>
      <c r="V136" s="49" t="str">
        <f t="shared" si="143"/>
        <v>Regular power plan</v>
      </c>
      <c r="W136" s="49" t="str">
        <f t="shared" si="143"/>
        <v>Regular power plan</v>
      </c>
      <c r="X136" s="49" t="str">
        <f t="shared" si="143"/>
        <v>Regular power plan</v>
      </c>
      <c r="Y136" s="49" t="str">
        <f t="shared" si="143"/>
        <v>Regular power plan</v>
      </c>
      <c r="Z136" s="49" t="str">
        <f t="shared" si="143"/>
        <v>Regular power plan</v>
      </c>
      <c r="AA136" s="49" t="str">
        <f t="shared" si="143"/>
        <v>Regular power plan</v>
      </c>
      <c r="AB136" s="49" t="str">
        <f t="shared" si="143"/>
        <v>Regular power plan</v>
      </c>
      <c r="AC136" s="49" t="str">
        <f t="shared" si="143"/>
        <v>Regular power plan</v>
      </c>
      <c r="AD136" s="49" t="str">
        <f t="shared" si="143"/>
        <v>Regular power plan</v>
      </c>
      <c r="AE136" s="83"/>
      <c r="AF136" s="49" t="str">
        <f t="shared" ref="AF136:AK137" si="144">AF79</f>
        <v>Bundle Power Plan</v>
      </c>
      <c r="AG136" s="49" t="str">
        <f t="shared" si="144"/>
        <v>Bundle Power Plan</v>
      </c>
      <c r="AH136" s="49"/>
      <c r="AI136" s="49" t="str">
        <f>AI79</f>
        <v>Regular power plan</v>
      </c>
      <c r="AJ136" s="49" t="str">
        <f t="shared" si="144"/>
        <v>Bundle Power Plan</v>
      </c>
      <c r="AK136" s="49" t="str">
        <f t="shared" si="144"/>
        <v>Bundle Power Plan</v>
      </c>
      <c r="AL136" s="79"/>
    </row>
    <row r="137" spans="1:38" x14ac:dyDescent="0.3">
      <c r="A137" s="76"/>
      <c r="B137" s="75"/>
      <c r="C137" s="75"/>
      <c r="D137" s="5" t="s">
        <v>106</v>
      </c>
      <c r="E137" s="5" t="str">
        <f t="shared" si="143"/>
        <v>Contact EV - Good Charge (Low)</v>
      </c>
      <c r="F137" s="5" t="str">
        <f t="shared" si="143"/>
        <v>Meridian EV</v>
      </c>
      <c r="G137" s="5" t="str">
        <f t="shared" si="143"/>
        <v>Genesis EV Plan</v>
      </c>
      <c r="H137" s="5" t="str">
        <f t="shared" si="143"/>
        <v>Z Energy - EV at Home Plan</v>
      </c>
      <c r="I137" s="5" t="str">
        <f t="shared" si="143"/>
        <v>Contact Basic (Low)</v>
      </c>
      <c r="J137" s="5" t="str">
        <f t="shared" si="143"/>
        <v>Ecotricity Low ecoSAVER (Low)</v>
      </c>
      <c r="K137" s="5" t="str">
        <f t="shared" si="143"/>
        <v>Ecotricity ecoLOWUSER (Low)</v>
      </c>
      <c r="L137" s="5" t="str">
        <f t="shared" si="143"/>
        <v>Ecotricity Low ecoWHOLESALE (Low)</v>
      </c>
      <c r="M137" s="5" t="str">
        <f t="shared" si="143"/>
        <v>Electric Kiwi - Kiwi (Low)</v>
      </c>
      <c r="N137" s="5" t="str">
        <f t="shared" si="143"/>
        <v>Electric Kiwi - MoveMaster (Low)</v>
      </c>
      <c r="O137" s="5" t="str">
        <f t="shared" si="143"/>
        <v>Electric Kiwi - Prepay 300 (Low)</v>
      </c>
      <c r="P137" s="5" t="str">
        <f t="shared" si="143"/>
        <v>Flick Energy Flat (Low)</v>
      </c>
      <c r="Q137" s="5" t="str">
        <f t="shared" si="143"/>
        <v>Flick Energy Off Peak (Low)</v>
      </c>
      <c r="R137" s="5" t="str">
        <f t="shared" si="143"/>
        <v>Frank Energy (Low)</v>
      </c>
      <c r="S137" s="5" t="str">
        <f t="shared" si="143"/>
        <v>Genesis Energy Basic (Low)</v>
      </c>
      <c r="T137" s="5" t="str">
        <f t="shared" si="143"/>
        <v>Genesis Energy Plus (Low)</v>
      </c>
      <c r="U137" s="5" t="str">
        <f t="shared" si="143"/>
        <v>Globug (Low)</v>
      </c>
      <c r="V137" s="5" t="str">
        <f t="shared" si="143"/>
        <v>Mercury Open Term (Low)</v>
      </c>
      <c r="W137" s="5" t="str">
        <f t="shared" si="143"/>
        <v>Mercury 1 Year Fixed (Low)</v>
      </c>
      <c r="X137" s="5" t="str">
        <f t="shared" si="143"/>
        <v>Meridian 2- year contract (Low)</v>
      </c>
      <c r="Y137" s="5" t="str">
        <f t="shared" si="143"/>
        <v>Meridian No Fixed Term (Low)</v>
      </c>
      <c r="Z137" s="5" t="str">
        <f t="shared" si="143"/>
        <v>Nova Energy (Low)</v>
      </c>
      <c r="AA137" s="5" t="str">
        <f t="shared" si="143"/>
        <v>Octopus Flexi (Low)</v>
      </c>
      <c r="AB137" s="5" t="str">
        <f t="shared" si="143"/>
        <v>Octopus Peaker (Low)</v>
      </c>
      <c r="AC137" s="5" t="str">
        <f t="shared" si="143"/>
        <v>Powershop (Low)</v>
      </c>
      <c r="AD137" s="5" t="str">
        <f t="shared" si="143"/>
        <v>Z Fuel back home (Low)</v>
      </c>
      <c r="AE137" s="83"/>
      <c r="AF137" s="5" t="str">
        <f t="shared" si="144"/>
        <v>Contact Broadband Bundle (Low)</v>
      </c>
      <c r="AG137" s="5" t="str">
        <f t="shared" si="144"/>
        <v>Mercury Broadband Bundle (Low)</v>
      </c>
      <c r="AH137" s="5"/>
      <c r="AI137" s="5" t="str">
        <f>AI80</f>
        <v>Slingshot (Low)</v>
      </c>
      <c r="AJ137" s="5" t="str">
        <f t="shared" si="144"/>
        <v>2degrees Bundle (Low)</v>
      </c>
      <c r="AK137" s="5" t="str">
        <f t="shared" si="144"/>
        <v>Electric Kiwi - Prepay 300 (Low)</v>
      </c>
      <c r="AL137" s="79"/>
    </row>
    <row r="138" spans="1:38" x14ac:dyDescent="0.3">
      <c r="A138" s="76"/>
      <c r="B138" s="106" t="s">
        <v>90</v>
      </c>
      <c r="C138" s="106"/>
      <c r="D138" s="5" t="s">
        <v>74</v>
      </c>
      <c r="E138" s="6">
        <f t="shared" ref="E138:AD138" si="145">E118</f>
        <v>2464.3625999999999</v>
      </c>
      <c r="F138" s="6">
        <f t="shared" si="145"/>
        <v>1944.4001357415</v>
      </c>
      <c r="G138" s="6">
        <f t="shared" si="145"/>
        <v>2281.0633938999999</v>
      </c>
      <c r="H138" s="6">
        <f t="shared" si="145"/>
        <v>2351.1005144999999</v>
      </c>
      <c r="I138" s="6">
        <f t="shared" si="145"/>
        <v>2009.2109999999998</v>
      </c>
      <c r="J138" s="6">
        <f t="shared" si="145"/>
        <v>2803.8343199999999</v>
      </c>
      <c r="K138" s="6">
        <f t="shared" si="145"/>
        <v>2782.830375</v>
      </c>
      <c r="L138" s="6">
        <f t="shared" si="145"/>
        <v>2765.0797799999996</v>
      </c>
      <c r="M138" s="6">
        <f t="shared" si="145"/>
        <v>2957.0501999999997</v>
      </c>
      <c r="N138" s="6">
        <f t="shared" si="145"/>
        <v>2705.16156</v>
      </c>
      <c r="O138" s="6">
        <f t="shared" si="145"/>
        <v>2191.6366499999999</v>
      </c>
      <c r="P138" s="6">
        <f t="shared" si="145"/>
        <v>2339.0654999999997</v>
      </c>
      <c r="Q138" s="6">
        <f t="shared" si="145"/>
        <v>2335.2566999999995</v>
      </c>
      <c r="R138" s="6">
        <f t="shared" si="145"/>
        <v>2164.1849999999995</v>
      </c>
      <c r="S138" s="6">
        <f t="shared" si="145"/>
        <v>2336.9265</v>
      </c>
      <c r="T138" s="6">
        <f t="shared" si="145"/>
        <v>2414.4600500000001</v>
      </c>
      <c r="U138" s="6">
        <f t="shared" si="145"/>
        <v>2328.94</v>
      </c>
      <c r="V138" s="6">
        <f t="shared" si="145"/>
        <v>2119.335</v>
      </c>
      <c r="W138" s="6">
        <f t="shared" si="145"/>
        <v>2314.73</v>
      </c>
      <c r="X138" s="6">
        <f t="shared" si="145"/>
        <v>2327.9184999999998</v>
      </c>
      <c r="Y138" s="6">
        <f t="shared" si="145"/>
        <v>2404.7444999999998</v>
      </c>
      <c r="Z138" s="6">
        <f t="shared" si="145"/>
        <v>2789.9321999999997</v>
      </c>
      <c r="AA138" s="6">
        <f t="shared" si="145"/>
        <v>2459.1855299999997</v>
      </c>
      <c r="AB138" s="6">
        <f t="shared" si="145"/>
        <v>2459.1855299999997</v>
      </c>
      <c r="AC138" s="6">
        <f t="shared" si="145"/>
        <v>2314.6799999999998</v>
      </c>
      <c r="AD138" s="6">
        <f t="shared" si="145"/>
        <v>2658.846</v>
      </c>
      <c r="AE138" s="85"/>
      <c r="AF138" s="6">
        <f>AF118</f>
        <v>2390.0909999999994</v>
      </c>
      <c r="AG138" s="6">
        <f>AG118</f>
        <v>2313.9149999999995</v>
      </c>
      <c r="AH138" s="6"/>
      <c r="AI138" s="6">
        <f>AI118</f>
        <v>2809.1394999999993</v>
      </c>
      <c r="AJ138" s="6">
        <f>AJ118</f>
        <v>2704.8</v>
      </c>
      <c r="AK138" s="6">
        <f>AK118</f>
        <v>2120.3009999999999</v>
      </c>
      <c r="AL138" s="81"/>
    </row>
    <row r="139" spans="1:38" x14ac:dyDescent="0.3">
      <c r="A139" s="76"/>
      <c r="B139" s="106"/>
      <c r="C139" s="106"/>
      <c r="D139" s="5" t="s">
        <v>75</v>
      </c>
      <c r="E139" s="5" t="str">
        <f t="shared" ref="E139:AD139" si="146">E81</f>
        <v>Open</v>
      </c>
      <c r="F139" s="5" t="str">
        <f t="shared" si="146"/>
        <v>Fixed (24 months, prices fixed too)</v>
      </c>
      <c r="G139" s="5" t="str">
        <f t="shared" si="146"/>
        <v>Fixed (12 months)</v>
      </c>
      <c r="H139" s="5" t="str">
        <f t="shared" si="146"/>
        <v>Open</v>
      </c>
      <c r="I139" s="5" t="str">
        <f t="shared" si="146"/>
        <v>Open</v>
      </c>
      <c r="J139" s="5" t="str">
        <f t="shared" si="146"/>
        <v>Open</v>
      </c>
      <c r="K139" s="5" t="str">
        <f t="shared" si="146"/>
        <v>Open (prices fixed for 12 months)</v>
      </c>
      <c r="L139" s="5" t="str">
        <f t="shared" si="146"/>
        <v>Open (prices change every 30 minutes)</v>
      </c>
      <c r="M139" s="5" t="str">
        <f t="shared" si="146"/>
        <v>Open</v>
      </c>
      <c r="N139" s="5" t="str">
        <f t="shared" si="146"/>
        <v>Open</v>
      </c>
      <c r="O139" s="5" t="str">
        <f t="shared" si="146"/>
        <v>Open</v>
      </c>
      <c r="P139" s="5" t="str">
        <f t="shared" si="146"/>
        <v>Open</v>
      </c>
      <c r="Q139" s="5" t="str">
        <f t="shared" si="146"/>
        <v>Open</v>
      </c>
      <c r="R139" s="5" t="str">
        <f t="shared" si="146"/>
        <v>Open</v>
      </c>
      <c r="S139" s="5" t="str">
        <f t="shared" si="146"/>
        <v>Fixed (12 months)</v>
      </c>
      <c r="T139" s="5" t="str">
        <f t="shared" si="146"/>
        <v>Open or Fixed</v>
      </c>
      <c r="U139" s="5" t="str">
        <f t="shared" si="146"/>
        <v>Open</v>
      </c>
      <c r="V139" s="5" t="str">
        <f t="shared" si="146"/>
        <v>Open</v>
      </c>
      <c r="W139" s="5" t="str">
        <f t="shared" si="146"/>
        <v>Fixed (12 months)</v>
      </c>
      <c r="X139" s="5" t="str">
        <f t="shared" si="146"/>
        <v>Fixed (24 months)</v>
      </c>
      <c r="Y139" s="5" t="str">
        <f t="shared" si="146"/>
        <v>Open</v>
      </c>
      <c r="Z139" s="5" t="str">
        <f t="shared" si="146"/>
        <v>Open</v>
      </c>
      <c r="AA139" s="5" t="str">
        <f t="shared" si="146"/>
        <v>Open</v>
      </c>
      <c r="AB139" s="5" t="str">
        <f t="shared" si="146"/>
        <v>Open</v>
      </c>
      <c r="AC139" s="5" t="str">
        <f t="shared" si="146"/>
        <v>Open</v>
      </c>
      <c r="AD139" s="5" t="str">
        <f t="shared" si="146"/>
        <v>Open</v>
      </c>
      <c r="AE139" s="83"/>
      <c r="AF139" s="5" t="str">
        <f>AF81</f>
        <v>Open</v>
      </c>
      <c r="AG139" s="5" t="str">
        <f>AG81</f>
        <v>Fixed (12 months)</v>
      </c>
      <c r="AH139" s="5"/>
      <c r="AI139" s="5" t="str">
        <f>AI81</f>
        <v>Fixed 12 months</v>
      </c>
      <c r="AJ139" s="5" t="str">
        <f>AJ81</f>
        <v>Open / Fixed</v>
      </c>
      <c r="AK139" s="5" t="str">
        <f>AK81</f>
        <v>Open</v>
      </c>
      <c r="AL139" s="79"/>
    </row>
    <row r="140" spans="1:38" x14ac:dyDescent="0.3">
      <c r="A140" s="76"/>
      <c r="B140" s="106"/>
      <c r="C140" s="106"/>
      <c r="D140" s="5" t="s">
        <v>107</v>
      </c>
      <c r="E140" s="5">
        <f t="shared" ref="E140:AD140" si="147">E97</f>
        <v>0</v>
      </c>
      <c r="F140" s="5" t="str">
        <f t="shared" si="147"/>
        <v>EV01</v>
      </c>
      <c r="G140" s="5" t="str">
        <f t="shared" si="147"/>
        <v>EV04</v>
      </c>
      <c r="H140" s="5" t="str">
        <f t="shared" si="147"/>
        <v>EV05</v>
      </c>
      <c r="I140" s="5" t="str">
        <f t="shared" si="147"/>
        <v>.</v>
      </c>
      <c r="J140" s="5" t="str">
        <f t="shared" si="147"/>
        <v>.</v>
      </c>
      <c r="K140" s="5" t="str">
        <f t="shared" si="147"/>
        <v>.</v>
      </c>
      <c r="L140" s="5" t="str">
        <f t="shared" si="147"/>
        <v>.</v>
      </c>
      <c r="M140" s="5" t="str">
        <f t="shared" si="147"/>
        <v>.</v>
      </c>
      <c r="N140" s="5" t="str">
        <f t="shared" si="147"/>
        <v>.</v>
      </c>
      <c r="O140" s="5">
        <f t="shared" si="147"/>
        <v>0</v>
      </c>
      <c r="P140" s="5" t="str">
        <f t="shared" si="147"/>
        <v>.</v>
      </c>
      <c r="Q140" s="5" t="str">
        <f t="shared" si="147"/>
        <v>.</v>
      </c>
      <c r="R140" s="5" t="str">
        <f t="shared" si="147"/>
        <v>.</v>
      </c>
      <c r="S140" s="5" t="str">
        <f t="shared" si="147"/>
        <v>.</v>
      </c>
      <c r="T140" s="5" t="str">
        <f t="shared" si="147"/>
        <v>DISC-03</v>
      </c>
      <c r="U140" s="5" t="str">
        <f t="shared" si="147"/>
        <v>.</v>
      </c>
      <c r="V140" s="5" t="str">
        <f t="shared" si="147"/>
        <v>.</v>
      </c>
      <c r="W140" s="5" t="str">
        <f t="shared" si="147"/>
        <v>DISC-04</v>
      </c>
      <c r="X140" s="5" t="str">
        <f t="shared" si="147"/>
        <v>DISC-07</v>
      </c>
      <c r="Y140" s="5" t="str">
        <f t="shared" si="147"/>
        <v>DISC-10</v>
      </c>
      <c r="Z140" s="5" t="str">
        <f t="shared" si="147"/>
        <v>.</v>
      </c>
      <c r="AA140" s="5" t="str">
        <f t="shared" si="147"/>
        <v>.</v>
      </c>
      <c r="AB140" s="5" t="str">
        <f t="shared" si="147"/>
        <v>.</v>
      </c>
      <c r="AC140" s="5" t="str">
        <f t="shared" si="147"/>
        <v>DISC-08</v>
      </c>
      <c r="AD140" s="5" t="str">
        <f t="shared" si="147"/>
        <v>DISC-09</v>
      </c>
      <c r="AE140" s="83"/>
      <c r="AF140" s="5" t="str">
        <f>AF97</f>
        <v>BUND-05</v>
      </c>
      <c r="AG140" s="5" t="str">
        <f>AG97</f>
        <v>BUND-04</v>
      </c>
      <c r="AH140" s="5"/>
      <c r="AI140" s="5" t="str">
        <f>AI97</f>
        <v>BUND-02</v>
      </c>
      <c r="AJ140" s="5" t="str">
        <f>AJ97</f>
        <v>BUND-06</v>
      </c>
      <c r="AK140" s="5">
        <f>AK97</f>
        <v>0</v>
      </c>
      <c r="AL140" s="79"/>
    </row>
    <row r="141" spans="1:38" x14ac:dyDescent="0.3">
      <c r="A141" s="118"/>
      <c r="B141" s="118" t="s">
        <v>217</v>
      </c>
      <c r="C141" s="118"/>
      <c r="D141" s="12" t="s">
        <v>157</v>
      </c>
      <c r="E141" s="51">
        <f t="shared" ref="E141:H141" si="148">E131</f>
        <v>4.40496</v>
      </c>
      <c r="F141" s="51">
        <f t="shared" si="148"/>
        <v>3.0695891999999994</v>
      </c>
      <c r="G141" s="51">
        <f t="shared" si="148"/>
        <v>3.3119999999999998</v>
      </c>
      <c r="H141" s="51">
        <f t="shared" si="148"/>
        <v>2.7600000000000004E-4</v>
      </c>
      <c r="I141" s="51">
        <f>I131</f>
        <v>5.6745599999999996</v>
      </c>
      <c r="J141" s="51">
        <f t="shared" ref="J141:AK141" si="149">J131</f>
        <v>6.6957599999999999</v>
      </c>
      <c r="K141" s="51">
        <f t="shared" si="149"/>
        <v>6.919319999999999</v>
      </c>
      <c r="L141" s="51">
        <f t="shared" si="149"/>
        <v>5.7297599999999997</v>
      </c>
      <c r="M141" s="51">
        <f t="shared" si="149"/>
        <v>8.5532399999999988</v>
      </c>
      <c r="N141" s="51">
        <f t="shared" si="149"/>
        <v>5.46204</v>
      </c>
      <c r="O141" s="51">
        <f t="shared" si="149"/>
        <v>5.7352800000000004</v>
      </c>
      <c r="P141" s="51">
        <f t="shared" si="149"/>
        <v>6.3838799999999996</v>
      </c>
      <c r="Q141" s="51">
        <f t="shared" si="149"/>
        <v>5.4813599999999996</v>
      </c>
      <c r="R141" s="51">
        <f t="shared" si="149"/>
        <v>6.6515999999999993</v>
      </c>
      <c r="S141" s="51">
        <f t="shared" si="149"/>
        <v>6.8144399999999994</v>
      </c>
      <c r="T141" s="51">
        <f t="shared" si="149"/>
        <v>7.9901999999999989</v>
      </c>
      <c r="U141" s="51">
        <f t="shared" si="149"/>
        <v>6.8184000000000013</v>
      </c>
      <c r="V141" s="51">
        <f t="shared" si="149"/>
        <v>6.0575999999999999</v>
      </c>
      <c r="W141" s="51">
        <f t="shared" si="149"/>
        <v>7.1688000000000001</v>
      </c>
      <c r="X141" s="51">
        <f t="shared" si="149"/>
        <v>7.0407599999999997</v>
      </c>
      <c r="Y141" s="51">
        <f t="shared" si="149"/>
        <v>7.0297199999999993</v>
      </c>
      <c r="Z141" s="51">
        <f t="shared" si="149"/>
        <v>7.9521119999999996</v>
      </c>
      <c r="AA141" s="51">
        <f t="shared" si="149"/>
        <v>4.1537999999999995</v>
      </c>
      <c r="AB141" s="51">
        <f t="shared" si="149"/>
        <v>4.1537999999999995</v>
      </c>
      <c r="AC141" s="51">
        <f t="shared" si="149"/>
        <v>6.8208000000000002</v>
      </c>
      <c r="AD141" s="51">
        <f t="shared" si="149"/>
        <v>7.4961599999999988</v>
      </c>
      <c r="AE141" s="85"/>
      <c r="AF141" s="51">
        <f t="shared" si="149"/>
        <v>6.9993599999999994</v>
      </c>
      <c r="AG141" s="51">
        <f t="shared" si="149"/>
        <v>6.7343999999999991</v>
      </c>
      <c r="AH141" s="51"/>
      <c r="AI141" s="51">
        <f>AI131</f>
        <v>8.6029199999999992</v>
      </c>
      <c r="AJ141" s="51">
        <f t="shared" si="149"/>
        <v>8.9700000000000006</v>
      </c>
      <c r="AK141" s="51">
        <f t="shared" si="149"/>
        <v>6.0609599999999988</v>
      </c>
      <c r="AL141" s="81"/>
    </row>
    <row r="142" spans="1:38" x14ac:dyDescent="0.3">
      <c r="A142" s="118"/>
      <c r="B142" s="118"/>
      <c r="C142" s="118"/>
      <c r="D142" s="12" t="s">
        <v>158</v>
      </c>
      <c r="E142" s="51">
        <f t="shared" ref="E142:AK142" si="150">E133</f>
        <v>5.4399600000000001</v>
      </c>
      <c r="F142" s="51">
        <f t="shared" si="150"/>
        <v>5.0748441999999994</v>
      </c>
      <c r="G142" s="51">
        <f t="shared" si="150"/>
        <v>5.956999999999999</v>
      </c>
      <c r="H142" s="51">
        <f t="shared" si="150"/>
        <v>1.3802759999999998</v>
      </c>
      <c r="I142" s="51">
        <f t="shared" si="150"/>
        <v>6.7095599999999997</v>
      </c>
      <c r="J142" s="51">
        <f t="shared" si="150"/>
        <v>8.0757599999999989</v>
      </c>
      <c r="K142" s="51">
        <f t="shared" si="150"/>
        <v>8.299319999999998</v>
      </c>
      <c r="L142" s="51">
        <f t="shared" si="150"/>
        <v>7.1097599999999996</v>
      </c>
      <c r="M142" s="51">
        <f t="shared" si="150"/>
        <v>9.2432399999999983</v>
      </c>
      <c r="N142" s="51">
        <f t="shared" si="150"/>
        <v>6.1520399999999995</v>
      </c>
      <c r="O142" s="51">
        <f t="shared" si="150"/>
        <v>6.7702800000000005</v>
      </c>
      <c r="P142" s="51">
        <f t="shared" si="150"/>
        <v>7.7638799999999994</v>
      </c>
      <c r="Q142" s="51">
        <f t="shared" si="150"/>
        <v>6.8613599999999995</v>
      </c>
      <c r="R142" s="51">
        <f t="shared" si="150"/>
        <v>7.3415999999999997</v>
      </c>
      <c r="S142" s="51">
        <f t="shared" si="150"/>
        <v>7.8494399999999995</v>
      </c>
      <c r="T142" s="51">
        <f t="shared" si="150"/>
        <v>9.0251999999999981</v>
      </c>
      <c r="U142" s="51">
        <f t="shared" si="150"/>
        <v>7.8284000000000011</v>
      </c>
      <c r="V142" s="51">
        <f t="shared" si="150"/>
        <v>7.0926</v>
      </c>
      <c r="W142" s="51">
        <f t="shared" si="150"/>
        <v>8.5488</v>
      </c>
      <c r="X142" s="51">
        <f t="shared" si="150"/>
        <v>8.4207599999999996</v>
      </c>
      <c r="Y142" s="51">
        <f t="shared" si="150"/>
        <v>8.4097200000000001</v>
      </c>
      <c r="Z142" s="51">
        <f t="shared" si="150"/>
        <v>9.3321119999999986</v>
      </c>
      <c r="AA142" s="51">
        <f t="shared" si="150"/>
        <v>5.5337999999999994</v>
      </c>
      <c r="AB142" s="51">
        <f t="shared" si="150"/>
        <v>5.5337999999999994</v>
      </c>
      <c r="AC142" s="51">
        <f t="shared" si="150"/>
        <v>8.200800000000001</v>
      </c>
      <c r="AD142" s="51">
        <f t="shared" si="150"/>
        <v>8.8761599999999987</v>
      </c>
      <c r="AE142" s="85"/>
      <c r="AF142" s="51">
        <f t="shared" si="150"/>
        <v>8.0343599999999995</v>
      </c>
      <c r="AG142" s="51">
        <f t="shared" si="150"/>
        <v>7.7693999999999992</v>
      </c>
      <c r="AH142" s="51"/>
      <c r="AI142" s="51">
        <f>AI133</f>
        <v>9.5229199999999992</v>
      </c>
      <c r="AJ142" s="51">
        <f t="shared" si="150"/>
        <v>9.3150000000000013</v>
      </c>
      <c r="AK142" s="51">
        <f t="shared" si="150"/>
        <v>7.0959599999999989</v>
      </c>
      <c r="AL142" s="81"/>
    </row>
    <row r="143" spans="1:38" x14ac:dyDescent="0.3">
      <c r="A143" s="119" t="s">
        <v>218</v>
      </c>
      <c r="B143" s="119"/>
      <c r="C143" s="119"/>
      <c r="D143" s="77" t="s">
        <v>219</v>
      </c>
      <c r="E143" s="78">
        <f>VLOOKUP(E137,'Plan terms'!$A:$G,6,FALSE)</f>
        <v>0</v>
      </c>
      <c r="F143" s="78">
        <f>VLOOKUP(F137,'Plan terms'!$A:$G,6,FALSE)</f>
        <v>0</v>
      </c>
      <c r="G143" s="78">
        <f>VLOOKUP(G137,'Plan terms'!$A:$G,6,FALSE)</f>
        <v>0</v>
      </c>
      <c r="H143" s="78">
        <f>VLOOKUP(H137,'Plan terms'!$A:$G,6,FALSE)</f>
        <v>0</v>
      </c>
      <c r="I143" s="78">
        <f>VLOOKUP(I137,'Plan terms'!$A:$G,6,FALSE)</f>
        <v>0</v>
      </c>
      <c r="J143" s="78">
        <f>VLOOKUP(J137,'Plan terms'!$A:$G,6,FALSE)</f>
        <v>0</v>
      </c>
      <c r="K143" s="78">
        <f>VLOOKUP(K137,'Plan terms'!$A:$G,6,FALSE)</f>
        <v>0</v>
      </c>
      <c r="L143" s="78">
        <f>VLOOKUP(L137,'Plan terms'!$A:$G,6,FALSE)</f>
        <v>0</v>
      </c>
      <c r="M143" s="78">
        <f>VLOOKUP(M137,'Plan terms'!$A:$G,6,FALSE)</f>
        <v>0</v>
      </c>
      <c r="N143" s="78">
        <f>VLOOKUP(N137,'Plan terms'!$A:$G,6,FALSE)</f>
        <v>0</v>
      </c>
      <c r="O143" s="78">
        <f>VLOOKUP(O137,'Plan terms'!$A:$G,6,FALSE)</f>
        <v>0</v>
      </c>
      <c r="P143" s="78">
        <f>VLOOKUP(P137,'Plan terms'!$A:$G,6,FALSE)</f>
        <v>0</v>
      </c>
      <c r="Q143" s="78">
        <f>VLOOKUP(Q137,'Plan terms'!$A:$G,6,FALSE)</f>
        <v>0</v>
      </c>
      <c r="R143" s="78">
        <f>VLOOKUP(R137,'Plan terms'!$A:$G,6,FALSE)</f>
        <v>0</v>
      </c>
      <c r="S143" s="78">
        <f>VLOOKUP(S137,'Plan terms'!$A:$G,6,FALSE)</f>
        <v>0.02</v>
      </c>
      <c r="T143" s="78">
        <f>VLOOKUP(T137,'Plan terms'!$A:$G,6,FALSE)</f>
        <v>0.03</v>
      </c>
      <c r="U143" s="78">
        <f>VLOOKUP(U137,'Plan terms'!$A:$G,6,FALSE)</f>
        <v>0</v>
      </c>
      <c r="V143" s="78">
        <f>VLOOKUP(V137,'Plan terms'!$A:$G,6,FALSE)</f>
        <v>0</v>
      </c>
      <c r="W143" s="78">
        <f>VLOOKUP(W137,'Plan terms'!$A:$G,6,FALSE)</f>
        <v>0</v>
      </c>
      <c r="X143" s="78">
        <f>VLOOKUP(X137,'Plan terms'!$A:$G,6,FALSE)</f>
        <v>0</v>
      </c>
      <c r="Y143" s="78">
        <f>VLOOKUP(Y137,'Plan terms'!$A:$G,6,FALSE)</f>
        <v>0</v>
      </c>
      <c r="Z143" s="78">
        <f>VLOOKUP(Z137,'Plan terms'!$A:$G,6,FALSE)</f>
        <v>0</v>
      </c>
      <c r="AA143" s="78">
        <f>VLOOKUP(AA137,'Plan terms'!$A:$G,6,FALSE)</f>
        <v>0</v>
      </c>
      <c r="AB143" s="78">
        <f>VLOOKUP(AB137,'Plan terms'!$A:$G,6,FALSE)</f>
        <v>0</v>
      </c>
      <c r="AC143" s="78">
        <f>VLOOKUP(AC137,'Plan terms'!$A:$G,6,FALSE)</f>
        <v>0</v>
      </c>
      <c r="AD143" s="78">
        <f>VLOOKUP(AD137,'Plan terms'!$A:$G,6,FALSE)</f>
        <v>0</v>
      </c>
      <c r="AE143" s="83"/>
      <c r="AF143" s="78">
        <f>VLOOKUP(AF137,'Plan terms'!$A:$G,6,FALSE)</f>
        <v>0</v>
      </c>
      <c r="AG143" s="78">
        <f>VLOOKUP(AG137,'Plan terms'!$A:$G,6,FALSE)</f>
        <v>0</v>
      </c>
      <c r="AH143" s="78"/>
      <c r="AI143" s="78">
        <f>VLOOKUP(AI137,'Plan terms'!$A:$G,6,FALSE)</f>
        <v>0</v>
      </c>
      <c r="AJ143" s="78">
        <f>VLOOKUP(AJ137,'Plan terms'!$A:$G,6,FALSE)</f>
        <v>0</v>
      </c>
      <c r="AK143" s="78">
        <f>VLOOKUP(AK137,'Plan terms'!$A:$G,6,FALSE)</f>
        <v>0</v>
      </c>
      <c r="AL143" s="79"/>
    </row>
    <row r="144" spans="1:38" x14ac:dyDescent="0.3">
      <c r="A144" s="119"/>
      <c r="B144" s="119"/>
      <c r="C144" s="119"/>
      <c r="D144" s="11" t="s">
        <v>220</v>
      </c>
      <c r="E144" s="78">
        <f>VLOOKUP(E137,'Plan terms'!$A:$G,7,FALSE)</f>
        <v>0</v>
      </c>
      <c r="F144" s="78">
        <f>VLOOKUP(F137,'Plan terms'!$A:$G,7,FALSE)</f>
        <v>0</v>
      </c>
      <c r="G144" s="78">
        <f>VLOOKUP(G137,'Plan terms'!$A:$G,7,FALSE)</f>
        <v>0</v>
      </c>
      <c r="H144" s="78">
        <f>VLOOKUP(H137,'Plan terms'!$A:$G,7,FALSE)</f>
        <v>0</v>
      </c>
      <c r="I144" s="78">
        <f>VLOOKUP(I137,'Plan terms'!$A:$G,7,FALSE)</f>
        <v>0</v>
      </c>
      <c r="J144" s="78">
        <f>VLOOKUP(J137,'Plan terms'!$A:$G,7,FALSE)</f>
        <v>0</v>
      </c>
      <c r="K144" s="78">
        <f>VLOOKUP(K137,'Plan terms'!$A:$G,7,FALSE)</f>
        <v>0</v>
      </c>
      <c r="L144" s="78">
        <f>VLOOKUP(L137,'Plan terms'!$A:$G,7,FALSE)</f>
        <v>0</v>
      </c>
      <c r="M144" s="78">
        <f>VLOOKUP(M137,'Plan terms'!$A:$G,7,FALSE)</f>
        <v>0</v>
      </c>
      <c r="N144" s="78">
        <f>VLOOKUP(N137,'Plan terms'!$A:$G,7,FALSE)</f>
        <v>0</v>
      </c>
      <c r="O144" s="78">
        <f>VLOOKUP(O137,'Plan terms'!$A:$G,7,FALSE)</f>
        <v>0</v>
      </c>
      <c r="P144" s="78">
        <f>VLOOKUP(P137,'Plan terms'!$A:$G,7,FALSE)</f>
        <v>50</v>
      </c>
      <c r="Q144" s="78">
        <f>VLOOKUP(Q137,'Plan terms'!$A:$G,7,FALSE)</f>
        <v>50</v>
      </c>
      <c r="R144" s="78">
        <f>VLOOKUP(R137,'Plan terms'!$A:$G,7,FALSE)</f>
        <v>0</v>
      </c>
      <c r="S144" s="78">
        <f>VLOOKUP(S137,'Plan terms'!$A:$G,7,FALSE)</f>
        <v>100</v>
      </c>
      <c r="T144" s="78">
        <f>VLOOKUP(T137,'Plan terms'!$A:$G,7,FALSE)</f>
        <v>0</v>
      </c>
      <c r="U144" s="78">
        <f>VLOOKUP(U137,'Plan terms'!$A:$G,7,FALSE)</f>
        <v>0</v>
      </c>
      <c r="V144" s="78">
        <f>VLOOKUP(V137,'Plan terms'!$A:$G,7,FALSE)</f>
        <v>0</v>
      </c>
      <c r="W144" s="78">
        <f>VLOOKUP(W137,'Plan terms'!$A:$G,7,FALSE)</f>
        <v>0</v>
      </c>
      <c r="X144" s="78">
        <f>VLOOKUP(X137,'Plan terms'!$A:$G,7,FALSE)</f>
        <v>0</v>
      </c>
      <c r="Y144" s="78">
        <f>VLOOKUP(Y137,'Plan terms'!$A:$G,7,FALSE)</f>
        <v>0</v>
      </c>
      <c r="Z144" s="78">
        <f>VLOOKUP(Z137,'Plan terms'!$A:$G,7,FALSE)</f>
        <v>0</v>
      </c>
      <c r="AA144" s="78">
        <f>VLOOKUP(AA137,'Plan terms'!$A:$G,7,FALSE)</f>
        <v>0</v>
      </c>
      <c r="AB144" s="78">
        <f>VLOOKUP(AB137,'Plan terms'!$A:$G,7,FALSE)</f>
        <v>0</v>
      </c>
      <c r="AC144" s="78">
        <f>VLOOKUP(AC137,'Plan terms'!$A:$G,7,FALSE)</f>
        <v>0</v>
      </c>
      <c r="AD144" s="78">
        <f>VLOOKUP(AD137,'Plan terms'!$A:$G,7,FALSE)</f>
        <v>0</v>
      </c>
      <c r="AE144" s="83"/>
      <c r="AF144" s="78">
        <f>VLOOKUP(AF137,'Plan terms'!$A:$G,7,FALSE)</f>
        <v>0</v>
      </c>
      <c r="AG144" s="78">
        <f>VLOOKUP(AG137,'Plan terms'!$A:$G,7,FALSE)</f>
        <v>0</v>
      </c>
      <c r="AH144" s="78"/>
      <c r="AI144" s="78">
        <f>VLOOKUP(AI137,'Plan terms'!$A:$G,7,FALSE)</f>
        <v>0</v>
      </c>
      <c r="AJ144" s="78">
        <f>VLOOKUP(AJ137,'Plan terms'!$A:$G,7,FALSE)</f>
        <v>0</v>
      </c>
      <c r="AK144" s="78">
        <f>VLOOKUP(AK137,'Plan terms'!$A:$G,7,FALSE)</f>
        <v>0</v>
      </c>
      <c r="AL144" s="79"/>
    </row>
    <row r="145" spans="1:38" x14ac:dyDescent="0.3">
      <c r="A145" s="119"/>
      <c r="B145" s="119"/>
      <c r="C145" s="119"/>
      <c r="D145" s="11" t="s">
        <v>246</v>
      </c>
      <c r="E145" s="72">
        <f t="shared" ref="E145:AK145" si="151">E138-(E138*E143)-E144</f>
        <v>2464.3625999999999</v>
      </c>
      <c r="F145" s="72">
        <f t="shared" si="151"/>
        <v>1944.4001357415</v>
      </c>
      <c r="G145" s="72">
        <f t="shared" si="151"/>
        <v>2281.0633938999999</v>
      </c>
      <c r="H145" s="72">
        <f t="shared" si="151"/>
        <v>2351.1005144999999</v>
      </c>
      <c r="I145" s="72">
        <f t="shared" si="151"/>
        <v>2009.2109999999998</v>
      </c>
      <c r="J145" s="72">
        <f t="shared" si="151"/>
        <v>2803.8343199999999</v>
      </c>
      <c r="K145" s="72">
        <f t="shared" si="151"/>
        <v>2782.830375</v>
      </c>
      <c r="L145" s="72">
        <f t="shared" si="151"/>
        <v>2765.0797799999996</v>
      </c>
      <c r="M145" s="72">
        <f t="shared" si="151"/>
        <v>2957.0501999999997</v>
      </c>
      <c r="N145" s="72">
        <f t="shared" si="151"/>
        <v>2705.16156</v>
      </c>
      <c r="O145" s="72">
        <f t="shared" si="151"/>
        <v>2191.6366499999999</v>
      </c>
      <c r="P145" s="72">
        <f t="shared" si="151"/>
        <v>2289.0654999999997</v>
      </c>
      <c r="Q145" s="72">
        <f t="shared" si="151"/>
        <v>2285.2566999999995</v>
      </c>
      <c r="R145" s="72">
        <f t="shared" si="151"/>
        <v>2164.1849999999995</v>
      </c>
      <c r="S145" s="72">
        <f t="shared" si="151"/>
        <v>2190.18797</v>
      </c>
      <c r="T145" s="72">
        <f t="shared" si="151"/>
        <v>2342.0262485000003</v>
      </c>
      <c r="U145" s="72">
        <f t="shared" si="151"/>
        <v>2328.94</v>
      </c>
      <c r="V145" s="72">
        <f t="shared" si="151"/>
        <v>2119.335</v>
      </c>
      <c r="W145" s="72">
        <f t="shared" si="151"/>
        <v>2314.73</v>
      </c>
      <c r="X145" s="72">
        <f t="shared" si="151"/>
        <v>2327.9184999999998</v>
      </c>
      <c r="Y145" s="72">
        <f t="shared" si="151"/>
        <v>2404.7444999999998</v>
      </c>
      <c r="Z145" s="72">
        <f t="shared" si="151"/>
        <v>2789.9321999999997</v>
      </c>
      <c r="AA145" s="72">
        <f t="shared" si="151"/>
        <v>2459.1855299999997</v>
      </c>
      <c r="AB145" s="72">
        <f t="shared" si="151"/>
        <v>2459.1855299999997</v>
      </c>
      <c r="AC145" s="72">
        <f t="shared" si="151"/>
        <v>2314.6799999999998</v>
      </c>
      <c r="AD145" s="72">
        <f t="shared" si="151"/>
        <v>2658.846</v>
      </c>
      <c r="AE145" s="85"/>
      <c r="AF145" s="72">
        <f t="shared" si="151"/>
        <v>2390.0909999999994</v>
      </c>
      <c r="AG145" s="72">
        <f t="shared" si="151"/>
        <v>2313.9149999999995</v>
      </c>
      <c r="AH145" s="72"/>
      <c r="AI145" s="72">
        <f>AI138-(AI138*AI143)-AI144</f>
        <v>2809.1394999999993</v>
      </c>
      <c r="AJ145" s="72">
        <f t="shared" si="151"/>
        <v>2704.8</v>
      </c>
      <c r="AK145" s="72">
        <f t="shared" si="151"/>
        <v>2120.3009999999999</v>
      </c>
      <c r="AL145" s="81"/>
    </row>
    <row r="146" spans="1:38" x14ac:dyDescent="0.3">
      <c r="AD146" s="91">
        <f>((AD116/1.15)/100*5)+(50)</f>
        <v>165.602</v>
      </c>
    </row>
  </sheetData>
  <mergeCells count="33">
    <mergeCell ref="B2:C2"/>
    <mergeCell ref="A3:A19"/>
    <mergeCell ref="B3:C4"/>
    <mergeCell ref="B5:C7"/>
    <mergeCell ref="C9:C15"/>
    <mergeCell ref="C16:C19"/>
    <mergeCell ref="A21:A24"/>
    <mergeCell ref="A26:A42"/>
    <mergeCell ref="C26:C27"/>
    <mergeCell ref="C28:C35"/>
    <mergeCell ref="C36:C37"/>
    <mergeCell ref="C38:C42"/>
    <mergeCell ref="A81:A97"/>
    <mergeCell ref="B81:C82"/>
    <mergeCell ref="B83:C85"/>
    <mergeCell ref="C87:C93"/>
    <mergeCell ref="C94:C97"/>
    <mergeCell ref="B46:B54"/>
    <mergeCell ref="B59:C61"/>
    <mergeCell ref="A62:A63"/>
    <mergeCell ref="B62:C63"/>
    <mergeCell ref="A64:C66"/>
    <mergeCell ref="A99:A102"/>
    <mergeCell ref="A104:A120"/>
    <mergeCell ref="C104:C105"/>
    <mergeCell ref="C106:C113"/>
    <mergeCell ref="C114:C115"/>
    <mergeCell ref="C116:C120"/>
    <mergeCell ref="B125:B133"/>
    <mergeCell ref="B138:C140"/>
    <mergeCell ref="A141:A142"/>
    <mergeCell ref="B141:C142"/>
    <mergeCell ref="A143:C145"/>
  </mergeCells>
  <dataValidations disablePrompts="1" count="1">
    <dataValidation type="list" allowBlank="1" showInputMessage="1" showErrorMessage="1" sqref="J4:AD4 AF4:AK4 J82:AK82" xr:uid="{E0233293-91A8-465A-AC15-88E6BE41997A}">
      <formula1>"Inclusive, Peak &amp; Off Peak, Peak Off Peak &amp; Shoulder"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5D58DE9D-3EE4-46B0-A067-09F0165CDB21}">
          <x14:formula1>
            <xm:f>dropdowns!$B$1:$B$3</xm:f>
          </x14:formula1>
          <xm:sqref>E4:H4 E82:H82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B614B-3866-4F64-BA8D-4A05967657BB}">
  <sheetPr>
    <tabColor theme="9" tint="-0.249977111117893"/>
  </sheetPr>
  <dimension ref="A1:AL146"/>
  <sheetViews>
    <sheetView zoomScale="80" zoomScaleNormal="80" workbookViewId="0">
      <pane xSplit="4" ySplit="2" topLeftCell="E3" activePane="bottomRight" state="frozen"/>
      <selection activeCell="D56" sqref="D56:AD66"/>
      <selection pane="topRight" activeCell="D56" sqref="D56:AD66"/>
      <selection pane="bottomLeft" activeCell="D56" sqref="D56:AD66"/>
      <selection pane="bottomRight" activeCell="AD1" sqref="AD1:AL1048576"/>
    </sheetView>
  </sheetViews>
  <sheetFormatPr defaultRowHeight="14.4" x14ac:dyDescent="0.3"/>
  <cols>
    <col min="1" max="1" width="4" customWidth="1"/>
    <col min="2" max="2" width="9" bestFit="1" customWidth="1"/>
    <col min="3" max="3" width="7" bestFit="1" customWidth="1"/>
    <col min="4" max="4" width="40.21875" customWidth="1"/>
    <col min="5" max="5" width="22.109375" customWidth="1"/>
    <col min="6" max="7" width="22.109375" hidden="1" customWidth="1"/>
    <col min="8" max="29" width="22.109375" customWidth="1"/>
    <col min="30" max="30" width="22.109375" hidden="1" customWidth="1"/>
    <col min="31" max="31" width="0" hidden="1" customWidth="1"/>
    <col min="32" max="37" width="25.5546875" hidden="1" customWidth="1"/>
    <col min="38" max="38" width="7.77734375" hidden="1" customWidth="1"/>
  </cols>
  <sheetData>
    <row r="1" spans="1:38" x14ac:dyDescent="0.3">
      <c r="A1" s="12"/>
      <c r="B1" s="12"/>
      <c r="C1" s="12"/>
      <c r="D1" s="67" t="s">
        <v>162</v>
      </c>
      <c r="E1" s="67" t="s">
        <v>161</v>
      </c>
      <c r="F1" s="67" t="s">
        <v>161</v>
      </c>
      <c r="G1" s="67" t="s">
        <v>161</v>
      </c>
      <c r="H1" s="93" t="s">
        <v>161</v>
      </c>
      <c r="I1" s="70" t="s">
        <v>178</v>
      </c>
      <c r="J1" s="90" t="s">
        <v>178</v>
      </c>
      <c r="K1" s="90" t="s">
        <v>178</v>
      </c>
      <c r="L1" s="90" t="s">
        <v>178</v>
      </c>
      <c r="M1" s="90" t="s">
        <v>178</v>
      </c>
      <c r="N1" s="90" t="s">
        <v>178</v>
      </c>
      <c r="O1" s="90" t="s">
        <v>178</v>
      </c>
      <c r="P1" s="90" t="s">
        <v>178</v>
      </c>
      <c r="Q1" s="90" t="s">
        <v>178</v>
      </c>
      <c r="R1" s="90" t="s">
        <v>178</v>
      </c>
      <c r="S1" s="90" t="s">
        <v>178</v>
      </c>
      <c r="T1" s="90" t="s">
        <v>178</v>
      </c>
      <c r="U1" s="90" t="s">
        <v>178</v>
      </c>
      <c r="V1" s="90" t="s">
        <v>178</v>
      </c>
      <c r="W1" s="90" t="s">
        <v>178</v>
      </c>
      <c r="X1" s="90" t="s">
        <v>178</v>
      </c>
      <c r="Y1" s="90" t="s">
        <v>178</v>
      </c>
      <c r="Z1" s="90" t="s">
        <v>178</v>
      </c>
      <c r="AA1" s="90" t="s">
        <v>178</v>
      </c>
      <c r="AB1" s="90" t="s">
        <v>178</v>
      </c>
      <c r="AC1" s="90" t="s">
        <v>178</v>
      </c>
      <c r="AD1" s="90" t="s">
        <v>178</v>
      </c>
      <c r="AE1" s="83"/>
      <c r="AF1" s="70" t="s">
        <v>225</v>
      </c>
      <c r="AG1" s="70" t="s">
        <v>225</v>
      </c>
      <c r="AH1" s="70"/>
      <c r="AI1" s="90" t="s">
        <v>244</v>
      </c>
      <c r="AJ1" s="70" t="s">
        <v>225</v>
      </c>
      <c r="AK1" s="70" t="s">
        <v>225</v>
      </c>
    </row>
    <row r="2" spans="1:38" x14ac:dyDescent="0.3">
      <c r="A2" s="4"/>
      <c r="B2" s="111" t="s">
        <v>139</v>
      </c>
      <c r="C2" s="111"/>
      <c r="D2" s="4"/>
      <c r="E2" s="50" t="s">
        <v>236</v>
      </c>
      <c r="F2" s="50" t="s">
        <v>125</v>
      </c>
      <c r="G2" s="41" t="s">
        <v>114</v>
      </c>
      <c r="H2" s="41" t="s">
        <v>137</v>
      </c>
      <c r="I2" s="59" t="s">
        <v>0</v>
      </c>
      <c r="J2" s="59" t="s">
        <v>163</v>
      </c>
      <c r="K2" s="59" t="s">
        <v>230</v>
      </c>
      <c r="L2" s="59" t="s">
        <v>164</v>
      </c>
      <c r="M2" s="59" t="s">
        <v>61</v>
      </c>
      <c r="N2" s="59" t="s">
        <v>63</v>
      </c>
      <c r="O2" s="59" t="s">
        <v>185</v>
      </c>
      <c r="P2" s="59" t="s">
        <v>64</v>
      </c>
      <c r="Q2" s="59" t="s">
        <v>1</v>
      </c>
      <c r="R2" s="59" t="s">
        <v>65</v>
      </c>
      <c r="S2" s="59" t="s">
        <v>66</v>
      </c>
      <c r="T2" s="59" t="s">
        <v>40</v>
      </c>
      <c r="U2" s="59" t="s">
        <v>67</v>
      </c>
      <c r="V2" s="59" t="s">
        <v>165</v>
      </c>
      <c r="W2" s="59" t="s">
        <v>166</v>
      </c>
      <c r="X2" s="59" t="s">
        <v>96</v>
      </c>
      <c r="Y2" s="59" t="s">
        <v>95</v>
      </c>
      <c r="Z2" s="59" t="s">
        <v>68</v>
      </c>
      <c r="AA2" s="59" t="s">
        <v>101</v>
      </c>
      <c r="AB2" s="59" t="s">
        <v>242</v>
      </c>
      <c r="AC2" s="59" t="s">
        <v>69</v>
      </c>
      <c r="AD2" s="23" t="s">
        <v>211</v>
      </c>
      <c r="AE2" s="83"/>
      <c r="AF2" s="59" t="s">
        <v>198</v>
      </c>
      <c r="AG2" s="59" t="s">
        <v>195</v>
      </c>
      <c r="AH2" s="92" t="s">
        <v>241</v>
      </c>
      <c r="AI2" s="59" t="s">
        <v>73</v>
      </c>
      <c r="AJ2" s="59" t="s">
        <v>204</v>
      </c>
      <c r="AK2" s="59" t="s">
        <v>245</v>
      </c>
      <c r="AL2" s="79"/>
    </row>
    <row r="3" spans="1:38" ht="15.6" x14ac:dyDescent="0.3">
      <c r="A3" s="107" t="s">
        <v>81</v>
      </c>
      <c r="B3" s="108" t="s">
        <v>89</v>
      </c>
      <c r="C3" s="108"/>
      <c r="D3" s="1" t="s">
        <v>91</v>
      </c>
      <c r="E3" s="30" t="str">
        <f>VLOOKUP(E2,'Plan terms'!$A:$B,2,FALSE)</f>
        <v>Open</v>
      </c>
      <c r="F3" s="30" t="str">
        <f>VLOOKUP(F2,'Plan terms'!$A:$B,2,FALSE)</f>
        <v>Fixed (24 months, prices fixed too)</v>
      </c>
      <c r="G3" s="30" t="str">
        <f>VLOOKUP(G2,'Plan terms'!$A:$B,2,FALSE)</f>
        <v>Fixed (12 months)</v>
      </c>
      <c r="H3" s="30" t="str">
        <f>VLOOKUP(H2,'Plan terms'!$A:$B,2,FALSE)</f>
        <v>Open</v>
      </c>
      <c r="I3" s="30" t="str">
        <f>VLOOKUP(I2,'Plan terms'!$A:$B,2,FALSE)</f>
        <v>Open</v>
      </c>
      <c r="J3" s="30" t="str">
        <f>VLOOKUP(J2,'Plan terms'!$A:$B,2,FALSE)</f>
        <v xml:space="preserve">Open </v>
      </c>
      <c r="K3" s="30" t="str">
        <f>VLOOKUP(K2,'Plan terms'!$A:$B,2,FALSE)</f>
        <v>Open (prices fixed for 12 months)</v>
      </c>
      <c r="L3" s="30" t="str">
        <f>VLOOKUP(L2,'Plan terms'!$A:$B,2,FALSE)</f>
        <v>Open (prices change every 30 minutes)</v>
      </c>
      <c r="M3" s="30" t="str">
        <f>VLOOKUP(M2,'Plan terms'!$A:$B,2,FALSE)</f>
        <v>Open</v>
      </c>
      <c r="N3" s="30" t="str">
        <f>VLOOKUP(N2,'Plan terms'!$A:$B,2,FALSE)</f>
        <v>Open</v>
      </c>
      <c r="O3" s="30" t="str">
        <f>VLOOKUP(O2,'Plan terms'!$A:$B,2,FALSE)</f>
        <v>Open</v>
      </c>
      <c r="P3" s="30" t="str">
        <f>VLOOKUP(P2,'Plan terms'!$A:$B,2,FALSE)</f>
        <v>Open</v>
      </c>
      <c r="Q3" s="30" t="str">
        <f>VLOOKUP(Q2,'Plan terms'!$A:$B,2,FALSE)</f>
        <v>Open</v>
      </c>
      <c r="R3" s="30" t="str">
        <f>VLOOKUP(R2,'Plan terms'!$A:$B,2,FALSE)</f>
        <v>Open</v>
      </c>
      <c r="S3" s="30" t="str">
        <f>VLOOKUP(S2,'Plan terms'!$A:$B,2,FALSE)</f>
        <v>Fixed (12 months)</v>
      </c>
      <c r="T3" s="30" t="str">
        <f>VLOOKUP(T2,'Plan terms'!$A:$B,2,FALSE)</f>
        <v>Open or Fixed</v>
      </c>
      <c r="U3" s="30" t="str">
        <f>VLOOKUP(U2,'Plan terms'!$A:$B,2,FALSE)</f>
        <v>Open</v>
      </c>
      <c r="V3" s="30" t="str">
        <f>VLOOKUP(V2,'Plan terms'!$A:$B,2,FALSE)</f>
        <v>Open</v>
      </c>
      <c r="W3" s="30" t="str">
        <f>VLOOKUP(W2,'Plan terms'!$A:$B,2,FALSE)</f>
        <v>Fixed (12 months)</v>
      </c>
      <c r="X3" s="30" t="str">
        <f>VLOOKUP(X2,'Plan terms'!$A:$B,2,FALSE)</f>
        <v>Fixed (24 months)</v>
      </c>
      <c r="Y3" s="30" t="str">
        <f>VLOOKUP(Y2,'Plan terms'!$A:$B,2,FALSE)</f>
        <v>Open</v>
      </c>
      <c r="Z3" s="30" t="str">
        <f>VLOOKUP(Z2,'Plan terms'!$A:$B,2,FALSE)</f>
        <v>Open</v>
      </c>
      <c r="AA3" s="30" t="str">
        <f>VLOOKUP(AA2,'Plan terms'!$A:$B,2,FALSE)</f>
        <v>Open</v>
      </c>
      <c r="AB3" s="30" t="str">
        <f>VLOOKUP(AB2,'Plan terms'!$A:$B,2,FALSE)</f>
        <v>Open</v>
      </c>
      <c r="AC3" s="30" t="str">
        <f>VLOOKUP(AC2,'Plan terms'!$A:$B,2,FALSE)</f>
        <v>Open</v>
      </c>
      <c r="AD3" s="30" t="str">
        <f>VLOOKUP(AD2,'Plan terms'!$A:$B,2,FALSE)</f>
        <v>Open</v>
      </c>
      <c r="AE3" s="83"/>
      <c r="AF3" s="30" t="str">
        <f>VLOOKUP(AF2,'Plan terms'!$A:$B,2,FALSE)</f>
        <v>Open</v>
      </c>
      <c r="AG3" s="30" t="str">
        <f>VLOOKUP(AG2,'Plan terms'!$A:$B,2,FALSE)</f>
        <v>Fixed (12 months)</v>
      </c>
      <c r="AH3" s="30"/>
      <c r="AI3" s="30" t="str">
        <f>VLOOKUP(AI2,'Plan terms'!$A:$B,2,FALSE)</f>
        <v>Fixed 12 months</v>
      </c>
      <c r="AJ3" s="30" t="str">
        <f>VLOOKUP(AJ2,'Plan terms'!$A:$B,2,FALSE)</f>
        <v>Open / Fixed</v>
      </c>
      <c r="AK3" s="30" t="e">
        <f>VLOOKUP(AK2,'Plan terms'!$A:$B,2,FALSE)</f>
        <v>#N/A</v>
      </c>
      <c r="AL3" s="79"/>
    </row>
    <row r="4" spans="1:38" ht="15.6" x14ac:dyDescent="0.3">
      <c r="A4" s="107"/>
      <c r="B4" s="108"/>
      <c r="C4" s="108"/>
      <c r="D4" s="1" t="s">
        <v>3</v>
      </c>
      <c r="E4" s="30" t="s">
        <v>4</v>
      </c>
      <c r="F4" s="30" t="s">
        <v>4</v>
      </c>
      <c r="G4" s="30" t="s">
        <v>4</v>
      </c>
      <c r="H4" s="30" t="s">
        <v>4</v>
      </c>
      <c r="I4" s="30" t="s">
        <v>93</v>
      </c>
      <c r="J4" s="30" t="s">
        <v>4</v>
      </c>
      <c r="K4" s="30" t="s">
        <v>4</v>
      </c>
      <c r="L4" s="30" t="s">
        <v>4</v>
      </c>
      <c r="M4" s="30" t="s">
        <v>93</v>
      </c>
      <c r="N4" s="30" t="s">
        <v>92</v>
      </c>
      <c r="O4" s="30" t="s">
        <v>92</v>
      </c>
      <c r="P4" s="30" t="s">
        <v>93</v>
      </c>
      <c r="Q4" s="30" t="s">
        <v>4</v>
      </c>
      <c r="R4" s="30" t="s">
        <v>93</v>
      </c>
      <c r="S4" s="30" t="s">
        <v>93</v>
      </c>
      <c r="T4" s="30" t="s">
        <v>93</v>
      </c>
      <c r="U4" s="30" t="s">
        <v>93</v>
      </c>
      <c r="V4" s="30" t="s">
        <v>93</v>
      </c>
      <c r="W4" s="30" t="s">
        <v>93</v>
      </c>
      <c r="X4" s="30" t="s">
        <v>93</v>
      </c>
      <c r="Y4" s="30" t="s">
        <v>93</v>
      </c>
      <c r="Z4" s="30" t="s">
        <v>93</v>
      </c>
      <c r="AA4" s="30" t="s">
        <v>92</v>
      </c>
      <c r="AB4" s="30" t="s">
        <v>92</v>
      </c>
      <c r="AC4" s="30" t="s">
        <v>93</v>
      </c>
      <c r="AD4" s="30" t="s">
        <v>93</v>
      </c>
      <c r="AE4" s="83"/>
      <c r="AF4" s="30" t="s">
        <v>93</v>
      </c>
      <c r="AG4" s="30" t="s">
        <v>93</v>
      </c>
      <c r="AH4" s="30"/>
      <c r="AI4" s="30" t="s">
        <v>93</v>
      </c>
      <c r="AJ4" s="30" t="s">
        <v>93</v>
      </c>
      <c r="AK4" s="30" t="s">
        <v>93</v>
      </c>
      <c r="AL4" s="79"/>
    </row>
    <row r="5" spans="1:38" ht="15.75" customHeight="1" x14ac:dyDescent="0.3">
      <c r="A5" s="107"/>
      <c r="B5" s="109" t="s">
        <v>179</v>
      </c>
      <c r="C5" s="109"/>
      <c r="D5" s="26" t="s">
        <v>29</v>
      </c>
      <c r="E5" s="28"/>
      <c r="F5" s="54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68">
        <v>2.1875</v>
      </c>
      <c r="V5" s="68">
        <v>2.2309999999999999</v>
      </c>
      <c r="W5" s="68">
        <v>2.3115000000000001</v>
      </c>
      <c r="X5" s="28"/>
      <c r="Y5" s="28"/>
      <c r="Z5" s="28"/>
      <c r="AA5" s="28"/>
      <c r="AB5" s="28"/>
      <c r="AC5" s="68">
        <v>2.3048999999999999</v>
      </c>
      <c r="AD5" s="28"/>
      <c r="AE5" s="83"/>
      <c r="AF5" s="28"/>
      <c r="AG5" s="28"/>
      <c r="AH5" s="28"/>
      <c r="AI5" s="28"/>
      <c r="AJ5" s="28"/>
      <c r="AK5" s="28"/>
      <c r="AL5" s="79"/>
    </row>
    <row r="6" spans="1:38" ht="15.6" x14ac:dyDescent="0.3">
      <c r="A6" s="107"/>
      <c r="B6" s="109"/>
      <c r="C6" s="109"/>
      <c r="D6" s="26" t="s">
        <v>221</v>
      </c>
      <c r="E6" s="28"/>
      <c r="F6" s="54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68"/>
      <c r="V6" s="68"/>
      <c r="W6" s="68"/>
      <c r="X6" s="28"/>
      <c r="Y6" s="28"/>
      <c r="Z6" s="28"/>
      <c r="AA6" s="28"/>
      <c r="AB6" s="28"/>
      <c r="AC6" s="68"/>
      <c r="AD6" s="28"/>
      <c r="AE6" s="83"/>
      <c r="AF6" s="28"/>
      <c r="AG6" s="28"/>
      <c r="AH6" s="28"/>
      <c r="AI6" s="28"/>
      <c r="AJ6" s="28"/>
      <c r="AK6" s="28"/>
      <c r="AL6" s="79"/>
    </row>
    <row r="7" spans="1:38" ht="15.6" x14ac:dyDescent="0.3">
      <c r="A7" s="107"/>
      <c r="B7" s="109"/>
      <c r="C7" s="109"/>
      <c r="D7" s="27" t="s">
        <v>31</v>
      </c>
      <c r="E7" s="28"/>
      <c r="F7" s="55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68">
        <v>0.20499999999999999</v>
      </c>
      <c r="V7" s="68">
        <v>0.15859999999999999</v>
      </c>
      <c r="W7" s="68">
        <v>0.2162</v>
      </c>
      <c r="X7" s="28"/>
      <c r="Y7" s="28"/>
      <c r="Z7" s="28"/>
      <c r="AA7" s="28"/>
      <c r="AB7" s="28"/>
      <c r="AC7" s="68">
        <v>0.18690000000000001</v>
      </c>
      <c r="AD7" s="28"/>
      <c r="AE7" s="83"/>
      <c r="AF7" s="28"/>
      <c r="AG7" s="28"/>
      <c r="AH7" s="28"/>
      <c r="AI7" s="28"/>
      <c r="AJ7" s="28"/>
      <c r="AK7" s="28"/>
      <c r="AL7" s="79"/>
    </row>
    <row r="8" spans="1:38" ht="15.6" x14ac:dyDescent="0.3">
      <c r="A8" s="107"/>
      <c r="B8" s="23"/>
      <c r="C8" s="25" t="s">
        <v>34</v>
      </c>
      <c r="D8" s="2" t="s">
        <v>6</v>
      </c>
      <c r="E8" s="31">
        <v>2.2599999999999998</v>
      </c>
      <c r="F8" s="56">
        <v>1.7437</v>
      </c>
      <c r="G8" s="31">
        <v>2.2999999999999998</v>
      </c>
      <c r="H8" s="31">
        <v>2.1743000000000001</v>
      </c>
      <c r="I8" s="31">
        <v>2.048</v>
      </c>
      <c r="J8" s="31">
        <v>2.0743</v>
      </c>
      <c r="K8" s="31">
        <v>2.0743</v>
      </c>
      <c r="L8" s="31">
        <v>2.0743</v>
      </c>
      <c r="M8" s="31">
        <v>2.12</v>
      </c>
      <c r="N8" s="31">
        <v>2.12</v>
      </c>
      <c r="O8" s="31">
        <v>1.82</v>
      </c>
      <c r="P8" s="31">
        <v>2.1743000000000001</v>
      </c>
      <c r="Q8" s="31">
        <v>2.1743000000000001</v>
      </c>
      <c r="R8" s="31">
        <v>1.1499999999999999</v>
      </c>
      <c r="S8" s="31">
        <v>1.9040999999999999</v>
      </c>
      <c r="T8" s="31">
        <v>2.1515</v>
      </c>
      <c r="U8" s="31">
        <f>U5/U27</f>
        <v>1.9021739130434785</v>
      </c>
      <c r="V8" s="31">
        <f>V5/V27</f>
        <v>1.94</v>
      </c>
      <c r="W8" s="31">
        <v>2.21</v>
      </c>
      <c r="X8" s="31">
        <v>1.8532</v>
      </c>
      <c r="Y8" s="31">
        <v>1.8189</v>
      </c>
      <c r="Z8" s="31">
        <v>2.4539300000000002</v>
      </c>
      <c r="AA8" s="31">
        <v>2.1802999999999999</v>
      </c>
      <c r="AB8" s="31">
        <v>2.1802999999999999</v>
      </c>
      <c r="AC8" s="31">
        <f>AC5/AC27</f>
        <v>2.0042608695652175</v>
      </c>
      <c r="AD8" s="31">
        <v>2.1743000000000001</v>
      </c>
      <c r="AE8" s="83"/>
      <c r="AF8" s="31">
        <v>2.1680000000000001</v>
      </c>
      <c r="AG8" s="31">
        <v>2.23</v>
      </c>
      <c r="AH8" s="31"/>
      <c r="AI8" s="31">
        <v>2.4782999999999999</v>
      </c>
      <c r="AJ8" s="31">
        <v>2.1219999999999999</v>
      </c>
      <c r="AK8" s="31">
        <v>1.98</v>
      </c>
      <c r="AL8" s="79"/>
    </row>
    <row r="9" spans="1:38" ht="15.6" x14ac:dyDescent="0.3">
      <c r="A9" s="107"/>
      <c r="B9" s="23"/>
      <c r="C9" s="110" t="s">
        <v>7</v>
      </c>
      <c r="D9" s="2" t="s">
        <v>222</v>
      </c>
      <c r="E9" s="31">
        <v>1.6000000000000001E-3</v>
      </c>
      <c r="F9" s="56"/>
      <c r="G9" s="31"/>
      <c r="H9" s="31"/>
      <c r="I9" s="31">
        <v>1.6000000000000001E-3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>
        <f>U6/U27</f>
        <v>0</v>
      </c>
      <c r="V9" s="31">
        <f>V6/V27</f>
        <v>0</v>
      </c>
      <c r="W9" s="31"/>
      <c r="X9" s="31"/>
      <c r="Y9" s="31"/>
      <c r="Z9" s="31">
        <v>1.9E-3</v>
      </c>
      <c r="AA9" s="31"/>
      <c r="AB9" s="31"/>
      <c r="AC9" s="31">
        <f>AC6/AC27</f>
        <v>0</v>
      </c>
      <c r="AD9" s="31"/>
      <c r="AE9" s="83"/>
      <c r="AF9" s="31">
        <v>1.6000000000000001E-3</v>
      </c>
      <c r="AG9" s="31"/>
      <c r="AH9" s="31"/>
      <c r="AI9" s="31"/>
      <c r="AJ9" s="31"/>
      <c r="AK9" s="31"/>
      <c r="AL9" s="79"/>
    </row>
    <row r="10" spans="1:38" ht="15.75" customHeight="1" x14ac:dyDescent="0.3">
      <c r="A10" s="107"/>
      <c r="B10" s="23"/>
      <c r="C10" s="110"/>
      <c r="D10" s="1" t="s">
        <v>9</v>
      </c>
      <c r="E10" s="31"/>
      <c r="F10" s="57"/>
      <c r="G10" s="31"/>
      <c r="H10" s="31"/>
      <c r="I10" s="31">
        <v>0.17</v>
      </c>
      <c r="J10" s="31"/>
      <c r="K10" s="31"/>
      <c r="L10" s="31"/>
      <c r="M10" s="31"/>
      <c r="N10" s="31"/>
      <c r="O10" s="31"/>
      <c r="P10" s="31">
        <v>0.1469</v>
      </c>
      <c r="Q10" s="31"/>
      <c r="R10" s="31">
        <v>0.189</v>
      </c>
      <c r="S10" s="31">
        <v>0.1681</v>
      </c>
      <c r="T10" s="31">
        <v>0.18740000000000001</v>
      </c>
      <c r="U10" s="31">
        <f>U7/U27</f>
        <v>0.17826086956521739</v>
      </c>
      <c r="V10" s="31">
        <f>V7/V27</f>
        <v>0.13791304347826086</v>
      </c>
      <c r="W10" s="31">
        <v>0.18390000000000001</v>
      </c>
      <c r="X10" s="31">
        <v>0.19220000000000001</v>
      </c>
      <c r="Y10" s="31">
        <v>0.189</v>
      </c>
      <c r="Z10" s="31">
        <v>0.18554000000000001</v>
      </c>
      <c r="AA10" s="31"/>
      <c r="AB10" s="31"/>
      <c r="AC10" s="31">
        <f>AC7/AC27</f>
        <v>0.1625217391304348</v>
      </c>
      <c r="AD10" s="31">
        <v>0.1968</v>
      </c>
      <c r="AE10" s="83"/>
      <c r="AF10" s="31">
        <v>0.19500000000000001</v>
      </c>
      <c r="AG10" s="31">
        <v>0.18340000000000001</v>
      </c>
      <c r="AH10" s="31"/>
      <c r="AI10" s="31">
        <v>0.2351</v>
      </c>
      <c r="AJ10" s="31">
        <v>0.2419</v>
      </c>
      <c r="AK10" s="31">
        <v>0.1648</v>
      </c>
      <c r="AL10" s="79"/>
    </row>
    <row r="11" spans="1:38" ht="15.6" x14ac:dyDescent="0.3">
      <c r="A11" s="107"/>
      <c r="B11" s="3">
        <v>0.31</v>
      </c>
      <c r="C11" s="110"/>
      <c r="D11" s="35" t="s">
        <v>12</v>
      </c>
      <c r="E11" s="19">
        <v>0.21199999999999999</v>
      </c>
      <c r="F11" s="58">
        <v>0.225739</v>
      </c>
      <c r="G11" s="19">
        <v>0.23</v>
      </c>
      <c r="H11" s="19"/>
      <c r="I11" s="19"/>
      <c r="J11" s="19">
        <v>0.25369999999999998</v>
      </c>
      <c r="K11" s="19">
        <v>0.2477</v>
      </c>
      <c r="L11" s="19">
        <v>0.25619999999999998</v>
      </c>
      <c r="M11" s="19">
        <v>0.311</v>
      </c>
      <c r="N11" s="19"/>
      <c r="O11" s="19">
        <v>0.20630000000000001</v>
      </c>
      <c r="P11" s="19"/>
      <c r="Q11" s="19">
        <v>0.21360000000000001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83"/>
      <c r="AF11" s="19"/>
      <c r="AG11" s="19"/>
      <c r="AH11" s="19"/>
      <c r="AI11" s="19"/>
      <c r="AJ11" s="19"/>
      <c r="AK11" s="19"/>
      <c r="AL11" s="79"/>
    </row>
    <row r="12" spans="1:38" ht="15.6" x14ac:dyDescent="0.3">
      <c r="A12" s="107"/>
      <c r="B12" s="3">
        <v>0.69</v>
      </c>
      <c r="C12" s="110"/>
      <c r="D12" s="35" t="s">
        <v>234</v>
      </c>
      <c r="E12" s="19">
        <v>0.106</v>
      </c>
      <c r="F12" s="58">
        <v>0.111217</v>
      </c>
      <c r="G12" s="19">
        <v>0.12</v>
      </c>
      <c r="H12" s="19"/>
      <c r="I12" s="19"/>
      <c r="J12" s="19">
        <v>0.17510000000000001</v>
      </c>
      <c r="K12" s="19">
        <v>0.1797</v>
      </c>
      <c r="L12" s="19">
        <v>0.15079999999999999</v>
      </c>
      <c r="M12" s="19">
        <v>0.23330000000000001</v>
      </c>
      <c r="N12" s="19"/>
      <c r="O12" s="19">
        <v>0.1547</v>
      </c>
      <c r="P12" s="19"/>
      <c r="Q12" s="19">
        <v>0.1166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83"/>
      <c r="AF12" s="19"/>
      <c r="AG12" s="19"/>
      <c r="AH12" s="19"/>
      <c r="AI12" s="19"/>
      <c r="AJ12" s="19"/>
      <c r="AK12" s="19"/>
      <c r="AL12" s="79"/>
    </row>
    <row r="13" spans="1:38" x14ac:dyDescent="0.3">
      <c r="A13" s="107"/>
      <c r="B13" s="3">
        <f>factors!L2</f>
        <v>0.45</v>
      </c>
      <c r="C13" s="110"/>
      <c r="D13" s="36" t="s">
        <v>12</v>
      </c>
      <c r="E13" s="31"/>
      <c r="F13" s="31"/>
      <c r="G13" s="31"/>
      <c r="H13" s="31">
        <v>0.24640000000000001</v>
      </c>
      <c r="I13" s="31"/>
      <c r="J13" s="31"/>
      <c r="K13" s="31"/>
      <c r="L13" s="31"/>
      <c r="M13" s="31"/>
      <c r="N13" s="31">
        <v>0.27450000000000002</v>
      </c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>
        <v>0.22800000000000001</v>
      </c>
      <c r="AB13" s="31">
        <v>0.22800000000000001</v>
      </c>
      <c r="AC13" s="31"/>
      <c r="AD13" s="31"/>
      <c r="AE13" s="83"/>
      <c r="AF13" s="31"/>
      <c r="AG13" s="31"/>
      <c r="AH13" s="31"/>
      <c r="AI13" s="31"/>
      <c r="AJ13" s="31"/>
      <c r="AK13" s="31"/>
      <c r="AL13" s="79"/>
    </row>
    <row r="14" spans="1:38" ht="15.6" x14ac:dyDescent="0.3">
      <c r="A14" s="107"/>
      <c r="B14" s="3">
        <f>factors!L3</f>
        <v>0.28000000000000003</v>
      </c>
      <c r="C14" s="110"/>
      <c r="D14" s="37" t="s">
        <v>13</v>
      </c>
      <c r="E14" s="31"/>
      <c r="F14" s="31"/>
      <c r="G14" s="31"/>
      <c r="H14" s="31">
        <v>0.1232</v>
      </c>
      <c r="I14" s="31"/>
      <c r="J14" s="31"/>
      <c r="K14" s="31"/>
      <c r="L14" s="31"/>
      <c r="M14" s="31"/>
      <c r="N14" s="31">
        <v>0.19220000000000001</v>
      </c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>
        <v>0.17799999999999999</v>
      </c>
      <c r="AB14" s="31">
        <v>0.17799999999999999</v>
      </c>
      <c r="AC14" s="31"/>
      <c r="AD14" s="31"/>
      <c r="AE14" s="83"/>
      <c r="AF14" s="31"/>
      <c r="AG14" s="31"/>
      <c r="AH14" s="31"/>
      <c r="AI14" s="31"/>
      <c r="AJ14" s="31"/>
      <c r="AK14" s="31"/>
      <c r="AL14" s="80"/>
    </row>
    <row r="15" spans="1:38" ht="15.6" x14ac:dyDescent="0.3">
      <c r="A15" s="107"/>
      <c r="B15" s="3">
        <f>factors!L4</f>
        <v>0.27</v>
      </c>
      <c r="C15" s="110"/>
      <c r="D15" s="37" t="s">
        <v>14</v>
      </c>
      <c r="E15" s="31"/>
      <c r="F15" s="31"/>
      <c r="G15" s="31"/>
      <c r="H15" s="31">
        <v>1.0000000000000001E-5</v>
      </c>
      <c r="I15" s="31"/>
      <c r="J15" s="31"/>
      <c r="K15" s="31"/>
      <c r="L15" s="31"/>
      <c r="M15" s="31"/>
      <c r="N15" s="31">
        <v>0.13730000000000001</v>
      </c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>
        <v>0.114</v>
      </c>
      <c r="AB15" s="31">
        <v>0.114</v>
      </c>
      <c r="AC15" s="31"/>
      <c r="AD15" s="31"/>
      <c r="AE15" s="83"/>
      <c r="AF15" s="31"/>
      <c r="AG15" s="31"/>
      <c r="AH15" s="31"/>
      <c r="AI15" s="31"/>
      <c r="AJ15" s="31"/>
      <c r="AK15" s="31"/>
      <c r="AL15" s="79"/>
    </row>
    <row r="16" spans="1:38" x14ac:dyDescent="0.3">
      <c r="A16" s="107"/>
      <c r="B16" s="24"/>
      <c r="C16" s="104" t="s">
        <v>88</v>
      </c>
      <c r="D16" s="39" t="s">
        <v>15</v>
      </c>
      <c r="E16" s="11"/>
      <c r="F16" s="11">
        <v>200</v>
      </c>
      <c r="G16" s="11">
        <v>0</v>
      </c>
      <c r="H16" s="11">
        <v>0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>
        <v>100</v>
      </c>
      <c r="U16" s="11"/>
      <c r="V16" s="11"/>
      <c r="W16" s="11">
        <v>250</v>
      </c>
      <c r="X16" s="11">
        <v>200</v>
      </c>
      <c r="Y16" s="11">
        <v>120</v>
      </c>
      <c r="Z16" s="11"/>
      <c r="AA16" s="11"/>
      <c r="AB16" s="11"/>
      <c r="AC16" s="11">
        <v>150</v>
      </c>
      <c r="AD16" s="11"/>
      <c r="AE16" s="83"/>
      <c r="AF16" s="11"/>
      <c r="AG16" s="11"/>
      <c r="AH16" s="11"/>
      <c r="AI16" s="11">
        <v>240</v>
      </c>
      <c r="AJ16" s="11"/>
      <c r="AK16" s="11"/>
      <c r="AL16" s="79"/>
    </row>
    <row r="17" spans="1:38" x14ac:dyDescent="0.3">
      <c r="A17" s="107"/>
      <c r="B17" s="24"/>
      <c r="C17" s="104"/>
      <c r="D17" s="3" t="s">
        <v>16</v>
      </c>
      <c r="E17" s="29"/>
      <c r="F17" s="29"/>
      <c r="G17" s="29">
        <v>0.06</v>
      </c>
      <c r="H17" s="29"/>
      <c r="I17" s="29"/>
      <c r="J17" s="29"/>
      <c r="K17" s="29"/>
      <c r="L17" s="29"/>
      <c r="M17" s="29"/>
      <c r="N17" s="29"/>
      <c r="O17" s="29"/>
      <c r="P17" s="29"/>
      <c r="Q17" s="28"/>
      <c r="R17" s="28"/>
      <c r="S17" s="28"/>
      <c r="T17" s="29">
        <v>0.06</v>
      </c>
      <c r="U17" s="29"/>
      <c r="V17" s="69"/>
      <c r="W17" s="69"/>
      <c r="X17" s="29"/>
      <c r="Y17" s="29"/>
      <c r="Z17" s="29"/>
      <c r="AA17" s="10"/>
      <c r="AB17" s="10"/>
      <c r="AC17" s="29"/>
      <c r="AD17" s="29"/>
      <c r="AE17" s="83"/>
      <c r="AF17" s="29"/>
      <c r="AG17" s="69"/>
      <c r="AH17" s="69"/>
      <c r="AI17" s="29"/>
      <c r="AJ17" s="69"/>
      <c r="AK17" s="29"/>
      <c r="AL17" s="79"/>
    </row>
    <row r="18" spans="1:38" x14ac:dyDescent="0.3">
      <c r="A18" s="107"/>
      <c r="B18" s="24"/>
      <c r="C18" s="104"/>
      <c r="D18" s="3" t="s">
        <v>17</v>
      </c>
      <c r="E18" s="10">
        <f>VLOOKUP(E2,'Plan terms'!$A:$E,5,0)</f>
        <v>0</v>
      </c>
      <c r="F18" s="10" t="str">
        <f>VLOOKUP(F2,'Plan terms'!$A:$E,5,0)</f>
        <v>$200 Credit or AC cable charger</v>
      </c>
      <c r="G18" s="10" t="str">
        <f>VLOOKUP(G2,'Plan terms'!$A:$E,5,0)</f>
        <v xml:space="preserve"> 2% Direct Debit, 1%eBilling, 3% fixed term + Free Power shout. $150 exit fee applies</v>
      </c>
      <c r="H18" s="10" t="str">
        <f>VLOOKUP(H2,'Plan terms'!$A:$E,5,0)</f>
        <v>3 hours of free power everyday (3am to 6am)</v>
      </c>
      <c r="I18" s="10">
        <f>VLOOKUP(I2,'Plan terms'!$A:$E,5,0)</f>
        <v>0</v>
      </c>
      <c r="J18" s="10" t="str">
        <f>VLOOKUP(J2,'Plan terms'!$A:$E,5,0)</f>
        <v>.</v>
      </c>
      <c r="K18" s="10" t="str">
        <f>VLOOKUP(K2,'Plan terms'!$A:$E,5,0)</f>
        <v>.</v>
      </c>
      <c r="L18" s="10" t="str">
        <f>VLOOKUP(L2,'Plan terms'!$A:$E,5,0)</f>
        <v>.</v>
      </c>
      <c r="M18" s="10" t="str">
        <f>VLOOKUP(M2,'Plan terms'!$A:$E,5,0)</f>
        <v>.</v>
      </c>
      <c r="N18" s="10" t="str">
        <f>VLOOKUP(N2,'Plan terms'!$A:$E,5,0)</f>
        <v>.</v>
      </c>
      <c r="O18" s="10">
        <f>VLOOKUP(O2,'Plan terms'!$A:$E,5,0)</f>
        <v>0</v>
      </c>
      <c r="P18" s="10" t="str">
        <f>VLOOKUP(P2,'Plan terms'!$A:$E,5,0)</f>
        <v>.</v>
      </c>
      <c r="Q18" s="10" t="str">
        <f>VLOOKUP(Q2,'Plan terms'!$A:$E,5,0)</f>
        <v>.</v>
      </c>
      <c r="R18" s="10" t="str">
        <f>VLOOKUP(R2,'Plan terms'!$A:$E,5,0)</f>
        <v>.</v>
      </c>
      <c r="S18" s="10" t="str">
        <f>VLOOKUP(S2,'Plan terms'!$A:$E,5,0)</f>
        <v>.</v>
      </c>
      <c r="T18" s="10" t="str">
        <f>VLOOKUP(T2,'Plan terms'!$A:$E,5,0)</f>
        <v xml:space="preserve"> 2% Direct Debit, 1%eBilling, 3% fixed term + $100 on 12 month sign up, free Power Shout hours</v>
      </c>
      <c r="U18" s="10" t="str">
        <f>VLOOKUP(U2,'Plan terms'!$A:$E,5,0)</f>
        <v>.</v>
      </c>
      <c r="V18" s="10" t="str">
        <f>VLOOKUP(V2,'Plan terms'!$A:$E,5,0)</f>
        <v>.</v>
      </c>
      <c r="W18" s="10" t="str">
        <f>VLOOKUP(W2,'Plan terms'!$A:$E,5,0)</f>
        <v>$250 account credit, prices fixed for 1 year, $150 Termination Fee applies</v>
      </c>
      <c r="X18" s="10" t="str">
        <f>VLOOKUP(X2,'Plan terms'!$A:$E,5,0)</f>
        <v>$200 credit upon joining, prices fixed for 24 months</v>
      </c>
      <c r="Y18" s="10" t="str">
        <f>VLOOKUP(Y2,'Plan terms'!$A:$E,5,0)</f>
        <v>$10 monthly credit, variable rates during the year, open contract</v>
      </c>
      <c r="Z18" s="10" t="str">
        <f>VLOOKUP(Z2,'Plan terms'!$A:$E,5,0)</f>
        <v>.</v>
      </c>
      <c r="AA18" s="10" t="str">
        <f>VLOOKUP(AA2,'Plan terms'!$A:$E,5,0)</f>
        <v>.</v>
      </c>
      <c r="AB18" s="10" t="str">
        <f>VLOOKUP(AB2,'Plan terms'!$A:$E,5,0)</f>
        <v>.</v>
      </c>
      <c r="AC18" s="10" t="str">
        <f>VLOOKUP(AC2,'Plan terms'!$A:$E,5,0)</f>
        <v>$150 credit for new customers upon online signup</v>
      </c>
      <c r="AD18" s="10" t="str">
        <f>VLOOKUP(AD2,'Plan terms'!$A:$E,5,0)</f>
        <v>50 litres of fuel upon joining, plus 5 litres per $100 of energy used. Averaged price per liter at $2.5 for calculations</v>
      </c>
      <c r="AE18" s="83"/>
      <c r="AF18" s="10" t="str">
        <f>VLOOKUP(AF2,'Plan terms'!$A:$E,5,0)</f>
        <v xml:space="preserve">Special discounted energy and broadband prices (4G 300 GB for $65, Fast Fibre for $80)  </v>
      </c>
      <c r="AG18" s="10" t="str">
        <f>VLOOKUP(AG2,'Plan terms'!$A:$E,5,0)</f>
        <v>$50 account credit, $15 discount on broadband, Samsung product when committing to 2 year contract</v>
      </c>
      <c r="AH18" s="10"/>
      <c r="AI18" s="10" t="str">
        <f>VLOOKUP(AI2,'Plan terms'!$A:$E,5,0)</f>
        <v>$20 off Broadband per month for 12 months, $250 sign up bonus (Only for new customers taking out Unlimited broadband and Power bundle on a 12 month plan)</v>
      </c>
      <c r="AJ18" s="10" t="str">
        <f>VLOOKUP(AJ2,'Plan terms'!$A:$E,5,0)</f>
        <v>Only available when taking out selected broadband plans with 2degrees. $20 off broadband price per month.</v>
      </c>
      <c r="AK18" s="10" t="e">
        <f>VLOOKUP(AK2,'Plan terms'!$A:$E,5,0)</f>
        <v>#N/A</v>
      </c>
      <c r="AL18" s="79"/>
    </row>
    <row r="19" spans="1:38" ht="19.5" customHeight="1" x14ac:dyDescent="0.3">
      <c r="A19" s="107"/>
      <c r="B19" s="24"/>
      <c r="C19" s="104"/>
      <c r="D19" s="4" t="s">
        <v>107</v>
      </c>
      <c r="E19" s="10">
        <f>VLOOKUP(E2,'Plan terms'!$A:$E,4,FALSE)</f>
        <v>0</v>
      </c>
      <c r="F19" s="10" t="str">
        <f>VLOOKUP(F2,'Plan terms'!$A:$E,4,FALSE)</f>
        <v>EV01</v>
      </c>
      <c r="G19" s="10" t="str">
        <f>VLOOKUP(G2,'Plan terms'!$A:$E,4,FALSE)</f>
        <v>EV04</v>
      </c>
      <c r="H19" s="10" t="str">
        <f>VLOOKUP(H2,'Plan terms'!$A:$E,4,FALSE)</f>
        <v>EV05</v>
      </c>
      <c r="I19" s="10" t="str">
        <f>VLOOKUP(I2,'Plan terms'!$A:$E,4,FALSE)</f>
        <v>.</v>
      </c>
      <c r="J19" s="10" t="str">
        <f>VLOOKUP(J2,'Plan terms'!$A:$E,4,FALSE)</f>
        <v>.</v>
      </c>
      <c r="K19" s="10" t="str">
        <f>VLOOKUP(K2,'Plan terms'!$A:$E,4,FALSE)</f>
        <v>.</v>
      </c>
      <c r="L19" s="10" t="str">
        <f>VLOOKUP(L2,'Plan terms'!$A:$E,4,FALSE)</f>
        <v>.</v>
      </c>
      <c r="M19" s="10" t="str">
        <f>VLOOKUP(M2,'Plan terms'!$A:$E,4,FALSE)</f>
        <v>.</v>
      </c>
      <c r="N19" s="10" t="str">
        <f>VLOOKUP(N2,'Plan terms'!$A:$E,4,FALSE)</f>
        <v>.</v>
      </c>
      <c r="O19" s="10">
        <f>VLOOKUP(O2,'Plan terms'!$A:$E,4,FALSE)</f>
        <v>0</v>
      </c>
      <c r="P19" s="10" t="str">
        <f>VLOOKUP(P2,'Plan terms'!$A:$E,4,FALSE)</f>
        <v>.</v>
      </c>
      <c r="Q19" s="10" t="str">
        <f>VLOOKUP(Q2,'Plan terms'!$A:$E,4,FALSE)</f>
        <v>.</v>
      </c>
      <c r="R19" s="10" t="str">
        <f>VLOOKUP(R2,'Plan terms'!$A:$E,4,FALSE)</f>
        <v>.</v>
      </c>
      <c r="S19" s="10" t="str">
        <f>VLOOKUP(S2,'Plan terms'!$A:$E,4,FALSE)</f>
        <v>.</v>
      </c>
      <c r="T19" s="10" t="str">
        <f>VLOOKUP(T2,'Plan terms'!$A:$E,4,FALSE)</f>
        <v>DISC-03</v>
      </c>
      <c r="U19" s="10" t="str">
        <f>VLOOKUP(U2,'Plan terms'!$A:$E,4,FALSE)</f>
        <v>.</v>
      </c>
      <c r="V19" s="10" t="str">
        <f>VLOOKUP(V2,'Plan terms'!$A:$E,4,FALSE)</f>
        <v>.</v>
      </c>
      <c r="W19" s="10" t="str">
        <f>VLOOKUP(W2,'Plan terms'!$A:$E,4,FALSE)</f>
        <v>DISC-04</v>
      </c>
      <c r="X19" s="10" t="str">
        <f>VLOOKUP(X2,'Plan terms'!$A:$E,4,FALSE)</f>
        <v>DISC-07</v>
      </c>
      <c r="Y19" s="10" t="str">
        <f>VLOOKUP(Y2,'Plan terms'!$A:$E,4,FALSE)</f>
        <v>DISC-10</v>
      </c>
      <c r="Z19" s="10" t="str">
        <f>VLOOKUP(Z2,'Plan terms'!$A:$E,4,FALSE)</f>
        <v>.</v>
      </c>
      <c r="AA19" s="10" t="str">
        <f>VLOOKUP(AA2,'Plan terms'!$A:$E,4,FALSE)</f>
        <v>.</v>
      </c>
      <c r="AB19" s="10" t="str">
        <f>VLOOKUP(AB2,'Plan terms'!$A:$E,4,FALSE)</f>
        <v>.</v>
      </c>
      <c r="AC19" s="10" t="str">
        <f>VLOOKUP(AC2,'Plan terms'!$A:$E,4,FALSE)</f>
        <v>DISC-08</v>
      </c>
      <c r="AD19" s="10" t="str">
        <f>VLOOKUP(AD2,'Plan terms'!$A:$E,4,FALSE)</f>
        <v>DISC-09</v>
      </c>
      <c r="AE19" s="83"/>
      <c r="AF19" s="10" t="str">
        <f>VLOOKUP(AF2,'Plan terms'!$A:$E,4,FALSE)</f>
        <v>BUND-05</v>
      </c>
      <c r="AG19" s="10" t="str">
        <f>VLOOKUP(AG2,'Plan terms'!$A:$E,4,FALSE)</f>
        <v>BUND-04</v>
      </c>
      <c r="AH19" s="10"/>
      <c r="AI19" s="10" t="str">
        <f>VLOOKUP(AI2,'Plan terms'!$A:$E,4,FALSE)</f>
        <v>BUND-02</v>
      </c>
      <c r="AJ19" s="10" t="str">
        <f>VLOOKUP(AJ2,'Plan terms'!$A:$E,4,FALSE)</f>
        <v>BUND-06</v>
      </c>
      <c r="AK19" s="10" t="e">
        <f>VLOOKUP(AK2,'Plan terms'!$A:$E,4,FALSE)</f>
        <v>#N/A</v>
      </c>
      <c r="AL19" s="79"/>
    </row>
    <row r="20" spans="1:38" x14ac:dyDescent="0.3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83"/>
      <c r="AF20" s="32"/>
      <c r="AG20" s="32"/>
      <c r="AH20" s="32"/>
      <c r="AI20" s="32"/>
      <c r="AJ20" s="32"/>
      <c r="AK20" s="32"/>
      <c r="AL20" s="79"/>
    </row>
    <row r="21" spans="1:38" x14ac:dyDescent="0.3">
      <c r="A21" s="105" t="s">
        <v>82</v>
      </c>
      <c r="B21" s="13"/>
      <c r="C21" s="13"/>
      <c r="D21" s="13" t="s">
        <v>18</v>
      </c>
      <c r="E21" s="21">
        <f>E36</f>
        <v>2.5989999999999998</v>
      </c>
      <c r="F21" s="21">
        <f>F36</f>
        <v>2.005255</v>
      </c>
      <c r="G21" s="22">
        <f t="shared" ref="G21:AD21" si="0">G8*G27</f>
        <v>2.6449999999999996</v>
      </c>
      <c r="H21" s="22">
        <f t="shared" si="0"/>
        <v>2.500445</v>
      </c>
      <c r="I21" s="22">
        <f t="shared" si="0"/>
        <v>2.3552</v>
      </c>
      <c r="J21" s="22">
        <f t="shared" si="0"/>
        <v>2.3854449999999998</v>
      </c>
      <c r="K21" s="22">
        <f t="shared" si="0"/>
        <v>2.3854449999999998</v>
      </c>
      <c r="L21" s="22">
        <f t="shared" si="0"/>
        <v>2.3854449999999998</v>
      </c>
      <c r="M21" s="22">
        <f t="shared" si="0"/>
        <v>2.4379999999999997</v>
      </c>
      <c r="N21" s="22">
        <f t="shared" si="0"/>
        <v>2.4379999999999997</v>
      </c>
      <c r="O21" s="22">
        <f t="shared" si="0"/>
        <v>2.093</v>
      </c>
      <c r="P21" s="22">
        <f t="shared" si="0"/>
        <v>2.500445</v>
      </c>
      <c r="Q21" s="22">
        <f t="shared" si="0"/>
        <v>2.500445</v>
      </c>
      <c r="R21" s="22">
        <f t="shared" si="0"/>
        <v>1.3224999999999998</v>
      </c>
      <c r="S21" s="22">
        <f t="shared" si="0"/>
        <v>2.1897149999999996</v>
      </c>
      <c r="T21" s="22">
        <f t="shared" si="0"/>
        <v>2.4742249999999997</v>
      </c>
      <c r="U21" s="22">
        <f t="shared" si="0"/>
        <v>2.1875</v>
      </c>
      <c r="V21" s="22">
        <f t="shared" si="0"/>
        <v>2.2309999999999999</v>
      </c>
      <c r="W21" s="22">
        <f t="shared" si="0"/>
        <v>2.5414999999999996</v>
      </c>
      <c r="X21" s="22">
        <f t="shared" si="0"/>
        <v>2.1311799999999996</v>
      </c>
      <c r="Y21" s="22">
        <f t="shared" si="0"/>
        <v>2.0917349999999999</v>
      </c>
      <c r="Z21" s="22">
        <f t="shared" si="0"/>
        <v>2.8220195000000001</v>
      </c>
      <c r="AA21" s="22">
        <f t="shared" si="0"/>
        <v>2.5073449999999995</v>
      </c>
      <c r="AB21" s="22">
        <f t="shared" si="0"/>
        <v>2.5073449999999995</v>
      </c>
      <c r="AC21" s="22">
        <f t="shared" si="0"/>
        <v>2.3048999999999999</v>
      </c>
      <c r="AD21" s="22">
        <f t="shared" si="0"/>
        <v>2.500445</v>
      </c>
      <c r="AE21" s="83"/>
      <c r="AF21" s="21">
        <f>AF36</f>
        <v>2.4931999999999999</v>
      </c>
      <c r="AG21" s="21">
        <f>AG8*AG27</f>
        <v>2.5644999999999998</v>
      </c>
      <c r="AH21" s="21"/>
      <c r="AI21" s="22">
        <f>AI8*AI27</f>
        <v>2.8500449999999997</v>
      </c>
      <c r="AJ21" s="21">
        <f>AJ8*AJ27</f>
        <v>2.4402999999999997</v>
      </c>
      <c r="AK21" s="21">
        <f>AK36</f>
        <v>2.2769999999999997</v>
      </c>
      <c r="AL21" s="79"/>
    </row>
    <row r="22" spans="1:38" x14ac:dyDescent="0.3">
      <c r="A22" s="105"/>
      <c r="B22" s="13"/>
      <c r="C22" s="13"/>
      <c r="D22" s="13" t="s">
        <v>19</v>
      </c>
      <c r="E22" s="21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83"/>
      <c r="AF22" s="22"/>
      <c r="AG22" s="21"/>
      <c r="AH22" s="21"/>
      <c r="AI22" s="22"/>
      <c r="AJ22" s="21"/>
      <c r="AK22" s="22"/>
      <c r="AL22" s="79"/>
    </row>
    <row r="23" spans="1:38" x14ac:dyDescent="0.3">
      <c r="A23" s="105"/>
      <c r="B23" s="13"/>
      <c r="C23" s="13"/>
      <c r="D23" s="13" t="s">
        <v>20</v>
      </c>
      <c r="E23" s="22">
        <f t="shared" ref="E23:AD23" si="1">E38</f>
        <v>2794.4896499999995</v>
      </c>
      <c r="F23" s="22">
        <f t="shared" si="1"/>
        <v>2593.5284895482901</v>
      </c>
      <c r="G23" s="22">
        <f t="shared" si="1"/>
        <v>2891.2945731</v>
      </c>
      <c r="H23" s="22">
        <f t="shared" si="1"/>
        <v>2433.0474074699996</v>
      </c>
      <c r="I23" s="22">
        <f t="shared" si="1"/>
        <v>2654.2579599999999</v>
      </c>
      <c r="J23" s="22">
        <f>J38</f>
        <v>2956.7227995999997</v>
      </c>
      <c r="K23" s="22">
        <f>K38</f>
        <v>2970.4647429999995</v>
      </c>
      <c r="L23" s="22">
        <f t="shared" si="1"/>
        <v>2789.4768643999996</v>
      </c>
      <c r="M23" s="22">
        <f t="shared" si="1"/>
        <v>3581.6489846999993</v>
      </c>
      <c r="N23" s="22">
        <f t="shared" si="1"/>
        <v>3132.2121372000001</v>
      </c>
      <c r="O23" s="22">
        <f t="shared" si="1"/>
        <v>2549.1008376</v>
      </c>
      <c r="P23" s="22">
        <f t="shared" si="1"/>
        <v>2448.9573150000001</v>
      </c>
      <c r="Q23" s="22">
        <f t="shared" si="1"/>
        <v>2446.5519519999998</v>
      </c>
      <c r="R23" s="22">
        <f t="shared" si="1"/>
        <v>2459.2934</v>
      </c>
      <c r="S23" s="22">
        <f t="shared" si="1"/>
        <v>2557.2525849999997</v>
      </c>
      <c r="T23" s="22">
        <f t="shared" si="1"/>
        <v>2862.9400649999998</v>
      </c>
      <c r="U23" s="22">
        <f t="shared" si="1"/>
        <v>2662.7075</v>
      </c>
      <c r="V23" s="22">
        <f t="shared" si="1"/>
        <v>2256.6233999999999</v>
      </c>
      <c r="W23" s="22">
        <f t="shared" si="1"/>
        <v>2850.8920899999998</v>
      </c>
      <c r="X23" s="22">
        <f t="shared" si="1"/>
        <v>2787.9275199999997</v>
      </c>
      <c r="Y23" s="22">
        <f t="shared" si="1"/>
        <v>2740.064175</v>
      </c>
      <c r="Z23" s="22">
        <f t="shared" si="1"/>
        <v>2990.3033814999999</v>
      </c>
      <c r="AA23" s="22">
        <f t="shared" si="1"/>
        <v>2831.3140069999999</v>
      </c>
      <c r="AB23" s="22">
        <f t="shared" si="1"/>
        <v>2831.3140069999999</v>
      </c>
      <c r="AC23" s="22">
        <f t="shared" si="1"/>
        <v>2540.9571000000001</v>
      </c>
      <c r="AD23" s="22">
        <f t="shared" si="1"/>
        <v>2970.8165049999998</v>
      </c>
      <c r="AE23" s="83"/>
      <c r="AF23" s="22">
        <f t="shared" ref="AF23:AJ23" si="2">AF38</f>
        <v>2966.0804599999997</v>
      </c>
      <c r="AG23" s="22">
        <f t="shared" si="2"/>
        <v>2854.0580399999999</v>
      </c>
      <c r="AH23" s="22"/>
      <c r="AI23" s="22">
        <f>AI38</f>
        <v>3498.9657349999993</v>
      </c>
      <c r="AJ23" s="22">
        <f t="shared" si="2"/>
        <v>3420.5238899999995</v>
      </c>
      <c r="AK23" s="22">
        <f>AK38</f>
        <v>2554.5998799999998</v>
      </c>
      <c r="AL23" s="79"/>
    </row>
    <row r="24" spans="1:38" x14ac:dyDescent="0.3">
      <c r="A24" s="105"/>
      <c r="B24" s="13"/>
      <c r="C24" s="13"/>
      <c r="D24" s="14" t="s">
        <v>21</v>
      </c>
      <c r="E24" s="22">
        <f>E40</f>
        <v>2794.4896499999995</v>
      </c>
      <c r="F24" s="22">
        <f>F40</f>
        <v>2393.5284895482901</v>
      </c>
      <c r="G24" s="22">
        <f t="shared" ref="G24:AD24" si="3">G23-G39</f>
        <v>2717.8168987139998</v>
      </c>
      <c r="H24" s="22">
        <f t="shared" si="3"/>
        <v>2433.0474074699996</v>
      </c>
      <c r="I24" s="22">
        <f t="shared" si="3"/>
        <v>2654.2579599999999</v>
      </c>
      <c r="J24" s="22">
        <f t="shared" si="3"/>
        <v>2956.7227995999997</v>
      </c>
      <c r="K24" s="22">
        <f t="shared" si="3"/>
        <v>2970.4647429999995</v>
      </c>
      <c r="L24" s="22">
        <f t="shared" si="3"/>
        <v>2789.4768643999996</v>
      </c>
      <c r="M24" s="22">
        <f t="shared" si="3"/>
        <v>3581.6489846999993</v>
      </c>
      <c r="N24" s="22">
        <f t="shared" si="3"/>
        <v>3132.2121372000001</v>
      </c>
      <c r="O24" s="22">
        <f t="shared" si="3"/>
        <v>2549.1008376</v>
      </c>
      <c r="P24" s="22">
        <f t="shared" si="3"/>
        <v>2448.9573150000001</v>
      </c>
      <c r="Q24" s="22">
        <f t="shared" si="3"/>
        <v>2446.5519519999998</v>
      </c>
      <c r="R24" s="22">
        <f t="shared" si="3"/>
        <v>2459.2934</v>
      </c>
      <c r="S24" s="22">
        <f t="shared" si="3"/>
        <v>2557.2525849999997</v>
      </c>
      <c r="T24" s="22">
        <f t="shared" si="3"/>
        <v>2591.1636610999999</v>
      </c>
      <c r="U24" s="22">
        <f t="shared" si="3"/>
        <v>2662.7075</v>
      </c>
      <c r="V24" s="22">
        <f t="shared" si="3"/>
        <v>2256.6233999999999</v>
      </c>
      <c r="W24" s="22">
        <f t="shared" si="3"/>
        <v>2600.8920899999998</v>
      </c>
      <c r="X24" s="22">
        <f t="shared" si="3"/>
        <v>2587.9275199999997</v>
      </c>
      <c r="Y24" s="22">
        <f t="shared" si="3"/>
        <v>2620.064175</v>
      </c>
      <c r="Z24" s="22">
        <f t="shared" si="3"/>
        <v>2990.3033814999999</v>
      </c>
      <c r="AA24" s="22">
        <f t="shared" si="3"/>
        <v>2831.3140069999999</v>
      </c>
      <c r="AB24" s="22">
        <f t="shared" si="3"/>
        <v>2831.3140069999999</v>
      </c>
      <c r="AC24" s="22">
        <f t="shared" si="3"/>
        <v>2390.9571000000001</v>
      </c>
      <c r="AD24" s="22">
        <f t="shared" si="3"/>
        <v>2970.8165049999998</v>
      </c>
      <c r="AE24" s="83"/>
      <c r="AF24" s="22">
        <f>AF40</f>
        <v>2966.0804599999997</v>
      </c>
      <c r="AG24" s="22">
        <f>AG23-AG39</f>
        <v>2854.0580399999999</v>
      </c>
      <c r="AH24" s="22"/>
      <c r="AI24" s="22">
        <f>AI23-AI39</f>
        <v>3258.9657349999993</v>
      </c>
      <c r="AJ24" s="22">
        <f>AJ23-AJ39</f>
        <v>3420.5238899999995</v>
      </c>
      <c r="AK24" s="22">
        <f>AK40</f>
        <v>2554.5998799999998</v>
      </c>
      <c r="AL24" s="79"/>
    </row>
    <row r="25" spans="1:38" x14ac:dyDescent="0.3">
      <c r="A25" s="32"/>
      <c r="B25" s="32"/>
      <c r="C25" s="32"/>
      <c r="D25" s="32"/>
      <c r="E25" s="33"/>
      <c r="F25" s="33"/>
      <c r="G25" s="32"/>
      <c r="H25" s="32"/>
      <c r="I25" s="32"/>
      <c r="J25" s="32"/>
      <c r="K25" s="32"/>
      <c r="L25" s="32"/>
      <c r="M25" s="32"/>
      <c r="N25" s="32"/>
      <c r="O25" s="32"/>
      <c r="P25" s="94">
        <f>P23/1.15</f>
        <v>2129.5281000000004</v>
      </c>
      <c r="Q25" s="94">
        <f>Q23/1.15</f>
        <v>2127.4364799999998</v>
      </c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83"/>
      <c r="AF25" s="33"/>
      <c r="AG25" s="32"/>
      <c r="AH25" s="32"/>
      <c r="AI25" s="32"/>
      <c r="AJ25" s="32"/>
      <c r="AK25" s="33"/>
      <c r="AL25" s="79"/>
    </row>
    <row r="26" spans="1:38" x14ac:dyDescent="0.3">
      <c r="A26" s="112" t="s">
        <v>87</v>
      </c>
      <c r="B26" s="34">
        <v>9094</v>
      </c>
      <c r="C26" s="113" t="s">
        <v>32</v>
      </c>
      <c r="D26" s="13" t="s">
        <v>22</v>
      </c>
      <c r="E26" s="13">
        <f>$B$26</f>
        <v>9094</v>
      </c>
      <c r="F26" s="13">
        <f>$B$26</f>
        <v>9094</v>
      </c>
      <c r="G26" s="13">
        <f t="shared" ref="G26:AI26" si="4">$B$26</f>
        <v>9094</v>
      </c>
      <c r="H26" s="13">
        <f t="shared" si="4"/>
        <v>9094</v>
      </c>
      <c r="I26" s="13">
        <f t="shared" si="4"/>
        <v>9094</v>
      </c>
      <c r="J26" s="13">
        <f t="shared" si="4"/>
        <v>9094</v>
      </c>
      <c r="K26" s="13">
        <f t="shared" si="4"/>
        <v>9094</v>
      </c>
      <c r="L26" s="13">
        <f t="shared" si="4"/>
        <v>9094</v>
      </c>
      <c r="M26" s="13">
        <f t="shared" si="4"/>
        <v>9094</v>
      </c>
      <c r="N26" s="13">
        <f t="shared" si="4"/>
        <v>9094</v>
      </c>
      <c r="O26" s="13">
        <f t="shared" si="4"/>
        <v>9094</v>
      </c>
      <c r="P26" s="13">
        <f t="shared" si="4"/>
        <v>9094</v>
      </c>
      <c r="Q26" s="13">
        <f t="shared" si="4"/>
        <v>9094</v>
      </c>
      <c r="R26" s="13">
        <f t="shared" si="4"/>
        <v>9094</v>
      </c>
      <c r="S26" s="13">
        <f t="shared" si="4"/>
        <v>9094</v>
      </c>
      <c r="T26" s="13">
        <f t="shared" si="4"/>
        <v>9094</v>
      </c>
      <c r="U26" s="13">
        <f t="shared" si="4"/>
        <v>9094</v>
      </c>
      <c r="V26" s="13">
        <f t="shared" si="4"/>
        <v>9094</v>
      </c>
      <c r="W26" s="13">
        <f t="shared" si="4"/>
        <v>9094</v>
      </c>
      <c r="X26" s="13">
        <f t="shared" si="4"/>
        <v>9094</v>
      </c>
      <c r="Y26" s="13">
        <f t="shared" si="4"/>
        <v>9094</v>
      </c>
      <c r="Z26" s="13">
        <f t="shared" si="4"/>
        <v>9094</v>
      </c>
      <c r="AA26" s="13">
        <f t="shared" si="4"/>
        <v>9094</v>
      </c>
      <c r="AB26" s="13">
        <f t="shared" si="4"/>
        <v>9094</v>
      </c>
      <c r="AC26" s="13">
        <f t="shared" si="4"/>
        <v>9094</v>
      </c>
      <c r="AD26" s="13">
        <f t="shared" si="4"/>
        <v>9094</v>
      </c>
      <c r="AE26" s="83"/>
      <c r="AF26" s="13">
        <f>$B$26</f>
        <v>9094</v>
      </c>
      <c r="AG26" s="13">
        <f t="shared" ref="AG26:AK26" si="5">$B$26</f>
        <v>9094</v>
      </c>
      <c r="AH26" s="13"/>
      <c r="AI26" s="13">
        <f t="shared" si="4"/>
        <v>9094</v>
      </c>
      <c r="AJ26" s="13">
        <f t="shared" si="5"/>
        <v>9094</v>
      </c>
      <c r="AK26" s="13">
        <f t="shared" si="5"/>
        <v>9094</v>
      </c>
      <c r="AL26" s="79"/>
    </row>
    <row r="27" spans="1:38" x14ac:dyDescent="0.3">
      <c r="A27" s="112"/>
      <c r="B27" s="34">
        <v>1.1499999999999999</v>
      </c>
      <c r="C27" s="113"/>
      <c r="D27" s="14" t="s">
        <v>33</v>
      </c>
      <c r="E27" s="15">
        <f>$B$27</f>
        <v>1.1499999999999999</v>
      </c>
      <c r="F27" s="15">
        <f>$B$27</f>
        <v>1.1499999999999999</v>
      </c>
      <c r="G27" s="15">
        <f t="shared" ref="G27:AI27" si="6">$B$27</f>
        <v>1.1499999999999999</v>
      </c>
      <c r="H27" s="15">
        <f t="shared" si="6"/>
        <v>1.1499999999999999</v>
      </c>
      <c r="I27" s="15">
        <f t="shared" si="6"/>
        <v>1.1499999999999999</v>
      </c>
      <c r="J27" s="15">
        <f t="shared" si="6"/>
        <v>1.1499999999999999</v>
      </c>
      <c r="K27" s="15">
        <f t="shared" si="6"/>
        <v>1.1499999999999999</v>
      </c>
      <c r="L27" s="15">
        <f t="shared" si="6"/>
        <v>1.1499999999999999</v>
      </c>
      <c r="M27" s="15">
        <f t="shared" si="6"/>
        <v>1.1499999999999999</v>
      </c>
      <c r="N27" s="15">
        <f t="shared" si="6"/>
        <v>1.1499999999999999</v>
      </c>
      <c r="O27" s="15">
        <f t="shared" si="6"/>
        <v>1.1499999999999999</v>
      </c>
      <c r="P27" s="15">
        <f t="shared" si="6"/>
        <v>1.1499999999999999</v>
      </c>
      <c r="Q27" s="15">
        <f t="shared" si="6"/>
        <v>1.1499999999999999</v>
      </c>
      <c r="R27" s="15">
        <f t="shared" si="6"/>
        <v>1.1499999999999999</v>
      </c>
      <c r="S27" s="15">
        <f t="shared" si="6"/>
        <v>1.1499999999999999</v>
      </c>
      <c r="T27" s="15">
        <f t="shared" si="6"/>
        <v>1.1499999999999999</v>
      </c>
      <c r="U27" s="15">
        <f t="shared" si="6"/>
        <v>1.1499999999999999</v>
      </c>
      <c r="V27" s="15">
        <f t="shared" si="6"/>
        <v>1.1499999999999999</v>
      </c>
      <c r="W27" s="15">
        <f t="shared" si="6"/>
        <v>1.1499999999999999</v>
      </c>
      <c r="X27" s="15">
        <f t="shared" si="6"/>
        <v>1.1499999999999999</v>
      </c>
      <c r="Y27" s="15">
        <f t="shared" si="6"/>
        <v>1.1499999999999999</v>
      </c>
      <c r="Z27" s="15">
        <f t="shared" si="6"/>
        <v>1.1499999999999999</v>
      </c>
      <c r="AA27" s="15">
        <f t="shared" si="6"/>
        <v>1.1499999999999999</v>
      </c>
      <c r="AB27" s="15">
        <f t="shared" si="6"/>
        <v>1.1499999999999999</v>
      </c>
      <c r="AC27" s="15">
        <f t="shared" si="6"/>
        <v>1.1499999999999999</v>
      </c>
      <c r="AD27" s="15">
        <f t="shared" si="6"/>
        <v>1.1499999999999999</v>
      </c>
      <c r="AE27" s="83"/>
      <c r="AF27" s="15">
        <f t="shared" ref="AF27:AK27" si="7">$B$27</f>
        <v>1.1499999999999999</v>
      </c>
      <c r="AG27" s="15">
        <f t="shared" si="7"/>
        <v>1.1499999999999999</v>
      </c>
      <c r="AH27" s="15"/>
      <c r="AI27" s="15">
        <f t="shared" si="6"/>
        <v>1.1499999999999999</v>
      </c>
      <c r="AJ27" s="15">
        <f t="shared" si="7"/>
        <v>1.1499999999999999</v>
      </c>
      <c r="AK27" s="15">
        <f t="shared" si="7"/>
        <v>1.1499999999999999</v>
      </c>
      <c r="AL27" s="79"/>
    </row>
    <row r="28" spans="1:38" x14ac:dyDescent="0.3">
      <c r="A28" s="112"/>
      <c r="B28" s="10"/>
      <c r="C28" s="114" t="s">
        <v>83</v>
      </c>
      <c r="D28" s="7" t="s">
        <v>23</v>
      </c>
      <c r="E28" s="7" t="str">
        <f>E4</f>
        <v>Peak &amp; Off Peak</v>
      </c>
      <c r="F28" s="7" t="str">
        <f>F4</f>
        <v>Peak &amp; Off Peak</v>
      </c>
      <c r="G28" s="7" t="str">
        <f t="shared" ref="G28:AD28" si="8">G4</f>
        <v>Peak &amp; Off Peak</v>
      </c>
      <c r="H28" s="7" t="str">
        <f t="shared" si="8"/>
        <v>Peak &amp; Off Peak</v>
      </c>
      <c r="I28" s="7" t="str">
        <f t="shared" si="8"/>
        <v>Inclusive</v>
      </c>
      <c r="J28" s="7" t="str">
        <f t="shared" si="8"/>
        <v>Peak &amp; Off Peak</v>
      </c>
      <c r="K28" s="7" t="str">
        <f t="shared" si="8"/>
        <v>Peak &amp; Off Peak</v>
      </c>
      <c r="L28" s="7" t="str">
        <f t="shared" si="8"/>
        <v>Peak &amp; Off Peak</v>
      </c>
      <c r="M28" s="7" t="str">
        <f t="shared" si="8"/>
        <v>Inclusive</v>
      </c>
      <c r="N28" s="7" t="str">
        <f t="shared" si="8"/>
        <v>Peak Off Peak &amp; Shoulder</v>
      </c>
      <c r="O28" s="7" t="str">
        <f t="shared" si="8"/>
        <v>Peak Off Peak &amp; Shoulder</v>
      </c>
      <c r="P28" s="7" t="str">
        <f t="shared" si="8"/>
        <v>Inclusive</v>
      </c>
      <c r="Q28" s="7" t="str">
        <f t="shared" si="8"/>
        <v>Peak &amp; Off Peak</v>
      </c>
      <c r="R28" s="7" t="str">
        <f t="shared" si="8"/>
        <v>Inclusive</v>
      </c>
      <c r="S28" s="7" t="str">
        <f t="shared" si="8"/>
        <v>Inclusive</v>
      </c>
      <c r="T28" s="7" t="str">
        <f t="shared" si="8"/>
        <v>Inclusive</v>
      </c>
      <c r="U28" s="7" t="str">
        <f t="shared" si="8"/>
        <v>Inclusive</v>
      </c>
      <c r="V28" s="7" t="str">
        <f t="shared" si="8"/>
        <v>Inclusive</v>
      </c>
      <c r="W28" s="7" t="str">
        <f t="shared" si="8"/>
        <v>Inclusive</v>
      </c>
      <c r="X28" s="7" t="str">
        <f t="shared" si="8"/>
        <v>Inclusive</v>
      </c>
      <c r="Y28" s="7" t="str">
        <f t="shared" si="8"/>
        <v>Inclusive</v>
      </c>
      <c r="Z28" s="7" t="str">
        <f t="shared" si="8"/>
        <v>Inclusive</v>
      </c>
      <c r="AA28" s="7" t="str">
        <f t="shared" si="8"/>
        <v>Peak Off Peak &amp; Shoulder</v>
      </c>
      <c r="AB28" s="7" t="str">
        <f t="shared" si="8"/>
        <v>Peak Off Peak &amp; Shoulder</v>
      </c>
      <c r="AC28" s="7" t="str">
        <f t="shared" si="8"/>
        <v>Inclusive</v>
      </c>
      <c r="AD28" s="7" t="str">
        <f t="shared" si="8"/>
        <v>Inclusive</v>
      </c>
      <c r="AE28" s="83"/>
      <c r="AF28" s="7" t="str">
        <f>AF4</f>
        <v>Inclusive</v>
      </c>
      <c r="AG28" s="7" t="str">
        <f t="shared" ref="AG28:AJ28" si="9">AG4</f>
        <v>Inclusive</v>
      </c>
      <c r="AH28" s="7"/>
      <c r="AI28" s="7" t="str">
        <f>AI4</f>
        <v>Inclusive</v>
      </c>
      <c r="AJ28" s="7" t="str">
        <f t="shared" si="9"/>
        <v>Inclusive</v>
      </c>
      <c r="AK28" s="7" t="str">
        <f>AK4</f>
        <v>Inclusive</v>
      </c>
      <c r="AL28" s="79"/>
    </row>
    <row r="29" spans="1:38" x14ac:dyDescent="0.3">
      <c r="A29" s="112"/>
      <c r="B29" s="10"/>
      <c r="C29" s="114"/>
      <c r="D29" s="7" t="s">
        <v>9</v>
      </c>
      <c r="E29" s="8">
        <f>E10</f>
        <v>0</v>
      </c>
      <c r="F29" s="8">
        <f>F10</f>
        <v>0</v>
      </c>
      <c r="G29" s="8">
        <f t="shared" ref="G29:AD29" si="10">G10</f>
        <v>0</v>
      </c>
      <c r="H29" s="8">
        <f t="shared" si="10"/>
        <v>0</v>
      </c>
      <c r="I29" s="8">
        <f t="shared" si="10"/>
        <v>0.17</v>
      </c>
      <c r="J29" s="8">
        <f t="shared" si="10"/>
        <v>0</v>
      </c>
      <c r="K29" s="8">
        <f t="shared" si="10"/>
        <v>0</v>
      </c>
      <c r="L29" s="8">
        <f t="shared" si="10"/>
        <v>0</v>
      </c>
      <c r="M29" s="8">
        <f t="shared" si="10"/>
        <v>0</v>
      </c>
      <c r="N29" s="8">
        <f t="shared" si="10"/>
        <v>0</v>
      </c>
      <c r="O29" s="8">
        <f t="shared" si="10"/>
        <v>0</v>
      </c>
      <c r="P29" s="8">
        <f t="shared" si="10"/>
        <v>0.1469</v>
      </c>
      <c r="Q29" s="8">
        <f t="shared" si="10"/>
        <v>0</v>
      </c>
      <c r="R29" s="8">
        <f t="shared" si="10"/>
        <v>0.189</v>
      </c>
      <c r="S29" s="8">
        <f t="shared" si="10"/>
        <v>0.1681</v>
      </c>
      <c r="T29" s="8">
        <f t="shared" si="10"/>
        <v>0.18740000000000001</v>
      </c>
      <c r="U29" s="8">
        <f t="shared" si="10"/>
        <v>0.17826086956521739</v>
      </c>
      <c r="V29" s="8">
        <f t="shared" si="10"/>
        <v>0.13791304347826086</v>
      </c>
      <c r="W29" s="8">
        <f t="shared" si="10"/>
        <v>0.18390000000000001</v>
      </c>
      <c r="X29" s="8">
        <f t="shared" si="10"/>
        <v>0.19220000000000001</v>
      </c>
      <c r="Y29" s="8">
        <f t="shared" si="10"/>
        <v>0.189</v>
      </c>
      <c r="Z29" s="8">
        <f t="shared" si="10"/>
        <v>0.18554000000000001</v>
      </c>
      <c r="AA29" s="8">
        <f t="shared" si="10"/>
        <v>0</v>
      </c>
      <c r="AB29" s="8">
        <f t="shared" si="10"/>
        <v>0</v>
      </c>
      <c r="AC29" s="8">
        <f t="shared" si="10"/>
        <v>0.1625217391304348</v>
      </c>
      <c r="AD29" s="8">
        <f t="shared" si="10"/>
        <v>0.1968</v>
      </c>
      <c r="AE29" s="83"/>
      <c r="AF29" s="8">
        <f>AF10</f>
        <v>0.19500000000000001</v>
      </c>
      <c r="AG29" s="8">
        <f t="shared" ref="AG29:AJ29" si="11">AG10</f>
        <v>0.18340000000000001</v>
      </c>
      <c r="AH29" s="8"/>
      <c r="AI29" s="8">
        <f>AI10</f>
        <v>0.2351</v>
      </c>
      <c r="AJ29" s="8">
        <f t="shared" si="11"/>
        <v>0.2419</v>
      </c>
      <c r="AK29" s="8">
        <f>AK10</f>
        <v>0.1648</v>
      </c>
      <c r="AL29" s="79"/>
    </row>
    <row r="30" spans="1:38" ht="15.6" x14ac:dyDescent="0.3">
      <c r="A30" s="112"/>
      <c r="B30" s="10"/>
      <c r="C30" s="114"/>
      <c r="D30" s="9" t="s">
        <v>24</v>
      </c>
      <c r="E30" s="89">
        <f>E11*factors!B2+E12*factors!B3</f>
        <v>0.1749</v>
      </c>
      <c r="F30" s="89">
        <f>F11*factors!$C$2+F12*factors!$C$3</f>
        <v>0.1780065609</v>
      </c>
      <c r="G30" s="89">
        <f>G11*factors!$C$2+WLG!G12*factors!$C$3</f>
        <v>0.18415100000000004</v>
      </c>
      <c r="H30" s="89">
        <f>H11*factors!$C$2+WLG!H12*factors!$C$3</f>
        <v>0</v>
      </c>
      <c r="I30" s="8">
        <f>$B$11*I11+$B$12*I12</f>
        <v>0</v>
      </c>
      <c r="J30" s="8">
        <f>$B$11*J11+$B$12*J12</f>
        <v>0.19946599999999998</v>
      </c>
      <c r="K30" s="8">
        <f>$B$11*K11+$B$12*K12</f>
        <v>0.20077999999999999</v>
      </c>
      <c r="L30" s="8">
        <f t="shared" ref="L30:AD30" si="12">$B$11*L11+$B$12*L12</f>
        <v>0.18347399999999997</v>
      </c>
      <c r="M30" s="8">
        <f t="shared" si="12"/>
        <v>0.25738699999999998</v>
      </c>
      <c r="N30" s="8">
        <f t="shared" si="12"/>
        <v>0</v>
      </c>
      <c r="O30" s="8">
        <f t="shared" si="12"/>
        <v>0.17069600000000001</v>
      </c>
      <c r="P30" s="8">
        <f t="shared" si="12"/>
        <v>0</v>
      </c>
      <c r="Q30" s="8">
        <f t="shared" si="12"/>
        <v>0.14666999999999997</v>
      </c>
      <c r="R30" s="8">
        <f t="shared" si="12"/>
        <v>0</v>
      </c>
      <c r="S30" s="8">
        <f t="shared" si="12"/>
        <v>0</v>
      </c>
      <c r="T30" s="8">
        <f t="shared" si="12"/>
        <v>0</v>
      </c>
      <c r="U30" s="8">
        <f t="shared" si="12"/>
        <v>0</v>
      </c>
      <c r="V30" s="8">
        <f t="shared" si="12"/>
        <v>0</v>
      </c>
      <c r="W30" s="8">
        <f t="shared" si="12"/>
        <v>0</v>
      </c>
      <c r="X30" s="8">
        <f t="shared" si="12"/>
        <v>0</v>
      </c>
      <c r="Y30" s="8">
        <f t="shared" si="12"/>
        <v>0</v>
      </c>
      <c r="Z30" s="8">
        <f t="shared" si="12"/>
        <v>0</v>
      </c>
      <c r="AA30" s="8">
        <f t="shared" si="12"/>
        <v>0</v>
      </c>
      <c r="AB30" s="8">
        <f t="shared" si="12"/>
        <v>0</v>
      </c>
      <c r="AC30" s="8">
        <f t="shared" si="12"/>
        <v>0</v>
      </c>
      <c r="AD30" s="8">
        <f t="shared" si="12"/>
        <v>0</v>
      </c>
      <c r="AE30" s="83"/>
      <c r="AF30" s="8">
        <f>$B$11*AF11+$B$12*AF12</f>
        <v>0</v>
      </c>
      <c r="AG30" s="8">
        <f t="shared" ref="AG30:AJ30" si="13">$B$11*AG11+$B$12*AG12</f>
        <v>0</v>
      </c>
      <c r="AH30" s="8"/>
      <c r="AI30" s="8">
        <f>$B$11*AI11+$B$12*AI12</f>
        <v>0</v>
      </c>
      <c r="AJ30" s="8">
        <f t="shared" si="13"/>
        <v>0</v>
      </c>
      <c r="AK30" s="8">
        <f>$B$11*AK11+$B$12*AK12</f>
        <v>0</v>
      </c>
      <c r="AL30" s="79"/>
    </row>
    <row r="31" spans="1:38" ht="15.6" x14ac:dyDescent="0.3">
      <c r="A31" s="112"/>
      <c r="B31" s="10"/>
      <c r="C31" s="114"/>
      <c r="D31" s="9" t="s">
        <v>25</v>
      </c>
      <c r="E31" s="8">
        <f>E13*$B$13+E14*$B$14+E15*$B$15</f>
        <v>0</v>
      </c>
      <c r="F31" s="8">
        <f>F13*$B$13+F14*$B$14+F15*$B$15</f>
        <v>0</v>
      </c>
      <c r="G31" s="8">
        <f t="shared" ref="G31" si="14">G13*$B$13+G14*$B$14+G15*$B$15</f>
        <v>0</v>
      </c>
      <c r="H31" s="8">
        <f>H13*$B$13+H14*$B$14+H15*$B$15</f>
        <v>0.1453787</v>
      </c>
      <c r="I31" s="8">
        <f t="shared" ref="I31:AD31" si="15">I13*$B$13+I14*$B$14+I15*$B$15</f>
        <v>0</v>
      </c>
      <c r="J31" s="8">
        <f t="shared" si="15"/>
        <v>0</v>
      </c>
      <c r="K31" s="8">
        <f t="shared" si="15"/>
        <v>0</v>
      </c>
      <c r="L31" s="8">
        <f t="shared" si="15"/>
        <v>0</v>
      </c>
      <c r="M31" s="8">
        <f t="shared" si="15"/>
        <v>0</v>
      </c>
      <c r="N31" s="8">
        <f t="shared" si="15"/>
        <v>0.21441200000000005</v>
      </c>
      <c r="O31" s="8">
        <f t="shared" si="15"/>
        <v>0</v>
      </c>
      <c r="P31" s="8">
        <f t="shared" si="15"/>
        <v>0</v>
      </c>
      <c r="Q31" s="8">
        <f t="shared" si="15"/>
        <v>0</v>
      </c>
      <c r="R31" s="8">
        <f t="shared" si="15"/>
        <v>0</v>
      </c>
      <c r="S31" s="8">
        <f t="shared" si="15"/>
        <v>0</v>
      </c>
      <c r="T31" s="8">
        <f t="shared" si="15"/>
        <v>0</v>
      </c>
      <c r="U31" s="8">
        <f t="shared" si="15"/>
        <v>0</v>
      </c>
      <c r="V31" s="8">
        <f t="shared" si="15"/>
        <v>0</v>
      </c>
      <c r="W31" s="8">
        <f t="shared" si="15"/>
        <v>0</v>
      </c>
      <c r="X31" s="8">
        <f t="shared" si="15"/>
        <v>0</v>
      </c>
      <c r="Y31" s="8">
        <f t="shared" si="15"/>
        <v>0</v>
      </c>
      <c r="Z31" s="8">
        <f t="shared" si="15"/>
        <v>0</v>
      </c>
      <c r="AA31" s="8">
        <f t="shared" si="15"/>
        <v>0.18322000000000002</v>
      </c>
      <c r="AB31" s="8">
        <f>AB13*$B$13+AB14*$B$14+AB15*$B$15</f>
        <v>0.18322000000000002</v>
      </c>
      <c r="AC31" s="8">
        <f t="shared" si="15"/>
        <v>0</v>
      </c>
      <c r="AD31" s="8">
        <f t="shared" si="15"/>
        <v>0</v>
      </c>
      <c r="AE31" s="83"/>
      <c r="AF31" s="8">
        <f>AF13*$B$13+AF14*$B$14+AF15*$B$15</f>
        <v>0</v>
      </c>
      <c r="AG31" s="8">
        <f t="shared" ref="AG31:AJ31" si="16">AG13*$B$13+AG14*$B$14+AG15*$B$15</f>
        <v>0</v>
      </c>
      <c r="AH31" s="8"/>
      <c r="AI31" s="8">
        <f>AI13*$B$13+AI14*$B$14+AI15*$B$15</f>
        <v>0</v>
      </c>
      <c r="AJ31" s="8">
        <f t="shared" si="16"/>
        <v>0</v>
      </c>
      <c r="AK31" s="8">
        <f>AK13*$B$13+AK14*$B$14+AK15*$B$15</f>
        <v>0</v>
      </c>
      <c r="AL31" s="79"/>
    </row>
    <row r="32" spans="1:38" ht="15.6" x14ac:dyDescent="0.3">
      <c r="A32" s="112"/>
      <c r="B32" s="10"/>
      <c r="C32" s="114"/>
      <c r="D32" s="9" t="s">
        <v>85</v>
      </c>
      <c r="E32" s="8">
        <f>E9</f>
        <v>1.6000000000000001E-3</v>
      </c>
      <c r="F32" s="8">
        <f>F9</f>
        <v>0</v>
      </c>
      <c r="G32" s="8">
        <f t="shared" ref="G32:AD32" si="17">G9</f>
        <v>0</v>
      </c>
      <c r="H32" s="8">
        <f t="shared" si="17"/>
        <v>0</v>
      </c>
      <c r="I32" s="8">
        <f t="shared" si="17"/>
        <v>1.6000000000000001E-3</v>
      </c>
      <c r="J32" s="8">
        <f t="shared" si="17"/>
        <v>0</v>
      </c>
      <c r="K32" s="8">
        <f t="shared" si="17"/>
        <v>0</v>
      </c>
      <c r="L32" s="8">
        <f t="shared" si="17"/>
        <v>0</v>
      </c>
      <c r="M32" s="8">
        <f t="shared" si="17"/>
        <v>0</v>
      </c>
      <c r="N32" s="8">
        <f t="shared" si="17"/>
        <v>0</v>
      </c>
      <c r="O32" s="8">
        <f t="shared" si="17"/>
        <v>0</v>
      </c>
      <c r="P32" s="8">
        <f t="shared" si="17"/>
        <v>0</v>
      </c>
      <c r="Q32" s="8">
        <f t="shared" si="17"/>
        <v>0</v>
      </c>
      <c r="R32" s="8">
        <f t="shared" si="17"/>
        <v>0</v>
      </c>
      <c r="S32" s="8">
        <f t="shared" si="17"/>
        <v>0</v>
      </c>
      <c r="T32" s="8">
        <f t="shared" si="17"/>
        <v>0</v>
      </c>
      <c r="U32" s="8">
        <f t="shared" si="17"/>
        <v>0</v>
      </c>
      <c r="V32" s="8">
        <f t="shared" si="17"/>
        <v>0</v>
      </c>
      <c r="W32" s="8">
        <f t="shared" si="17"/>
        <v>0</v>
      </c>
      <c r="X32" s="8">
        <f t="shared" si="17"/>
        <v>0</v>
      </c>
      <c r="Y32" s="8">
        <f t="shared" si="17"/>
        <v>0</v>
      </c>
      <c r="Z32" s="8">
        <f t="shared" si="17"/>
        <v>1.9E-3</v>
      </c>
      <c r="AA32" s="8">
        <f t="shared" si="17"/>
        <v>0</v>
      </c>
      <c r="AB32" s="8">
        <f t="shared" si="17"/>
        <v>0</v>
      </c>
      <c r="AC32" s="8">
        <f t="shared" si="17"/>
        <v>0</v>
      </c>
      <c r="AD32" s="8">
        <f t="shared" si="17"/>
        <v>0</v>
      </c>
      <c r="AE32" s="83"/>
      <c r="AF32" s="8">
        <f t="shared" ref="AF32:AJ32" si="18">AF9</f>
        <v>1.6000000000000001E-3</v>
      </c>
      <c r="AG32" s="8">
        <f t="shared" si="18"/>
        <v>0</v>
      </c>
      <c r="AH32" s="8"/>
      <c r="AI32" s="8">
        <f>AI9</f>
        <v>0</v>
      </c>
      <c r="AJ32" s="8">
        <f t="shared" si="18"/>
        <v>0</v>
      </c>
      <c r="AK32" s="8">
        <f>AK9</f>
        <v>0</v>
      </c>
      <c r="AL32" s="79"/>
    </row>
    <row r="33" spans="1:38" x14ac:dyDescent="0.3">
      <c r="A33" s="112"/>
      <c r="B33" s="10"/>
      <c r="C33" s="114"/>
      <c r="D33" s="18" t="s">
        <v>80</v>
      </c>
      <c r="E33" s="19">
        <f>E9+E10+E30+E31</f>
        <v>0.17649999999999999</v>
      </c>
      <c r="F33" s="19">
        <f>F9+F10+F30+F31</f>
        <v>0.1780065609</v>
      </c>
      <c r="G33" s="19">
        <f t="shared" ref="G33:AD33" si="19">G9+G10+G30+G31</f>
        <v>0.18415100000000004</v>
      </c>
      <c r="H33" s="19">
        <f t="shared" si="19"/>
        <v>0.1453787</v>
      </c>
      <c r="I33" s="19">
        <f t="shared" si="19"/>
        <v>0.1716</v>
      </c>
      <c r="J33" s="19">
        <f t="shared" si="19"/>
        <v>0.19946599999999998</v>
      </c>
      <c r="K33" s="19">
        <f t="shared" si="19"/>
        <v>0.20077999999999999</v>
      </c>
      <c r="L33" s="19">
        <f t="shared" si="19"/>
        <v>0.18347399999999997</v>
      </c>
      <c r="M33" s="19">
        <f t="shared" si="19"/>
        <v>0.25738699999999998</v>
      </c>
      <c r="N33" s="19">
        <f t="shared" si="19"/>
        <v>0.21441200000000005</v>
      </c>
      <c r="O33" s="19">
        <f t="shared" si="19"/>
        <v>0.17069600000000001</v>
      </c>
      <c r="P33" s="19">
        <f t="shared" si="19"/>
        <v>0.1469</v>
      </c>
      <c r="Q33" s="19">
        <f t="shared" si="19"/>
        <v>0.14666999999999997</v>
      </c>
      <c r="R33" s="19">
        <f t="shared" si="19"/>
        <v>0.189</v>
      </c>
      <c r="S33" s="19">
        <f t="shared" si="19"/>
        <v>0.1681</v>
      </c>
      <c r="T33" s="19">
        <f t="shared" si="19"/>
        <v>0.18740000000000001</v>
      </c>
      <c r="U33" s="19">
        <f t="shared" si="19"/>
        <v>0.17826086956521739</v>
      </c>
      <c r="V33" s="19">
        <f t="shared" si="19"/>
        <v>0.13791304347826086</v>
      </c>
      <c r="W33" s="19">
        <f t="shared" si="19"/>
        <v>0.18390000000000001</v>
      </c>
      <c r="X33" s="19">
        <f t="shared" si="19"/>
        <v>0.19220000000000001</v>
      </c>
      <c r="Y33" s="19">
        <f t="shared" si="19"/>
        <v>0.189</v>
      </c>
      <c r="Z33" s="19">
        <f t="shared" si="19"/>
        <v>0.18744000000000002</v>
      </c>
      <c r="AA33" s="19">
        <f t="shared" si="19"/>
        <v>0.18322000000000002</v>
      </c>
      <c r="AB33" s="19">
        <f t="shared" si="19"/>
        <v>0.18322000000000002</v>
      </c>
      <c r="AC33" s="19">
        <f t="shared" si="19"/>
        <v>0.1625217391304348</v>
      </c>
      <c r="AD33" s="19">
        <f t="shared" si="19"/>
        <v>0.1968</v>
      </c>
      <c r="AE33" s="83"/>
      <c r="AF33" s="19">
        <f>AF9+AF10+AF30+AF31</f>
        <v>0.1966</v>
      </c>
      <c r="AG33" s="19">
        <f t="shared" ref="AG33:AJ33" si="20">AG9+AG10+AG30+AG31</f>
        <v>0.18340000000000001</v>
      </c>
      <c r="AH33" s="19"/>
      <c r="AI33" s="19">
        <f>AI9+AI10+AI30+AI31</f>
        <v>0.2351</v>
      </c>
      <c r="AJ33" s="19">
        <f t="shared" si="20"/>
        <v>0.2419</v>
      </c>
      <c r="AK33" s="19">
        <f>AK9+AK10+AK30+AK31</f>
        <v>0.1648</v>
      </c>
      <c r="AL33" s="79"/>
    </row>
    <row r="34" spans="1:38" x14ac:dyDescent="0.3">
      <c r="A34" s="112"/>
      <c r="B34" s="10"/>
      <c r="C34" s="114"/>
      <c r="D34" s="18" t="s">
        <v>26</v>
      </c>
      <c r="E34" s="19">
        <f>E33*E27</f>
        <v>0.20297499999999996</v>
      </c>
      <c r="F34" s="19">
        <f>F33*F27</f>
        <v>0.20470754503499999</v>
      </c>
      <c r="G34" s="19">
        <f t="shared" ref="G34:AD34" si="21">G33*G27</f>
        <v>0.21177365000000004</v>
      </c>
      <c r="H34" s="19">
        <f t="shared" si="21"/>
        <v>0.16718550499999998</v>
      </c>
      <c r="I34" s="19">
        <f t="shared" si="21"/>
        <v>0.19733999999999999</v>
      </c>
      <c r="J34" s="19">
        <f t="shared" si="21"/>
        <v>0.22938589999999995</v>
      </c>
      <c r="K34" s="19">
        <f t="shared" si="21"/>
        <v>0.23089699999999996</v>
      </c>
      <c r="L34" s="19">
        <f t="shared" si="21"/>
        <v>0.21099509999999996</v>
      </c>
      <c r="M34" s="19">
        <f t="shared" si="21"/>
        <v>0.29599504999999993</v>
      </c>
      <c r="N34" s="19">
        <f t="shared" si="21"/>
        <v>0.24657380000000004</v>
      </c>
      <c r="O34" s="19">
        <f t="shared" si="21"/>
        <v>0.19630040000000001</v>
      </c>
      <c r="P34" s="19">
        <f t="shared" si="21"/>
        <v>0.168935</v>
      </c>
      <c r="Q34" s="19">
        <f t="shared" si="21"/>
        <v>0.16867049999999995</v>
      </c>
      <c r="R34" s="19">
        <f t="shared" si="21"/>
        <v>0.21734999999999999</v>
      </c>
      <c r="S34" s="19">
        <f t="shared" si="21"/>
        <v>0.19331499999999999</v>
      </c>
      <c r="T34" s="19">
        <f t="shared" si="21"/>
        <v>0.21551000000000001</v>
      </c>
      <c r="U34" s="19">
        <f t="shared" si="21"/>
        <v>0.20499999999999999</v>
      </c>
      <c r="V34" s="19">
        <f t="shared" si="21"/>
        <v>0.15859999999999999</v>
      </c>
      <c r="W34" s="19">
        <f t="shared" si="21"/>
        <v>0.21148500000000001</v>
      </c>
      <c r="X34" s="19">
        <f t="shared" si="21"/>
        <v>0.22103</v>
      </c>
      <c r="Y34" s="19">
        <f t="shared" si="21"/>
        <v>0.21734999999999999</v>
      </c>
      <c r="Z34" s="19">
        <f t="shared" si="21"/>
        <v>0.215556</v>
      </c>
      <c r="AA34" s="19">
        <f t="shared" si="21"/>
        <v>0.210703</v>
      </c>
      <c r="AB34" s="19">
        <f t="shared" si="21"/>
        <v>0.210703</v>
      </c>
      <c r="AC34" s="19">
        <f t="shared" si="21"/>
        <v>0.18690000000000001</v>
      </c>
      <c r="AD34" s="19">
        <f t="shared" si="21"/>
        <v>0.22631999999999999</v>
      </c>
      <c r="AE34" s="83"/>
      <c r="AF34" s="19">
        <f>AF33*AF27</f>
        <v>0.22608999999999999</v>
      </c>
      <c r="AG34" s="19">
        <f t="shared" ref="AG34:AJ34" si="22">AG33*AG27</f>
        <v>0.21090999999999999</v>
      </c>
      <c r="AH34" s="19"/>
      <c r="AI34" s="19">
        <f>AI33*AI27</f>
        <v>0.27036499999999997</v>
      </c>
      <c r="AJ34" s="19">
        <f t="shared" si="22"/>
        <v>0.27818499999999996</v>
      </c>
      <c r="AK34" s="19">
        <f>AK33*AK27</f>
        <v>0.18951999999999999</v>
      </c>
      <c r="AL34" s="79"/>
    </row>
    <row r="35" spans="1:38" x14ac:dyDescent="0.3">
      <c r="A35" s="112"/>
      <c r="B35" s="10"/>
      <c r="C35" s="114"/>
      <c r="D35" s="16" t="s">
        <v>27</v>
      </c>
      <c r="E35" s="17">
        <f>E34*E26</f>
        <v>1845.8546499999995</v>
      </c>
      <c r="F35" s="17">
        <f>F34*F26</f>
        <v>1861.61041454829</v>
      </c>
      <c r="G35" s="17">
        <f t="shared" ref="G35:AD35" si="23">G34*G26</f>
        <v>1925.8695731000003</v>
      </c>
      <c r="H35" s="17">
        <f t="shared" si="23"/>
        <v>1520.3849824699998</v>
      </c>
      <c r="I35" s="17">
        <f t="shared" si="23"/>
        <v>1794.60996</v>
      </c>
      <c r="J35" s="17">
        <f t="shared" si="23"/>
        <v>2086.0353745999996</v>
      </c>
      <c r="K35" s="17">
        <f t="shared" si="23"/>
        <v>2099.7773179999995</v>
      </c>
      <c r="L35" s="17">
        <f t="shared" si="23"/>
        <v>1918.7894393999998</v>
      </c>
      <c r="M35" s="17">
        <f t="shared" si="23"/>
        <v>2691.7789846999995</v>
      </c>
      <c r="N35" s="17">
        <f t="shared" si="23"/>
        <v>2242.3421372000003</v>
      </c>
      <c r="O35" s="17">
        <f t="shared" si="23"/>
        <v>1785.1558376</v>
      </c>
      <c r="P35" s="17">
        <f t="shared" si="23"/>
        <v>1536.2948900000001</v>
      </c>
      <c r="Q35" s="17">
        <f t="shared" si="23"/>
        <v>1533.8895269999996</v>
      </c>
      <c r="R35" s="17">
        <f t="shared" si="23"/>
        <v>1976.5808999999999</v>
      </c>
      <c r="S35" s="17">
        <f t="shared" si="23"/>
        <v>1758.0066099999999</v>
      </c>
      <c r="T35" s="17">
        <f t="shared" si="23"/>
        <v>1959.8479400000001</v>
      </c>
      <c r="U35" s="17">
        <f t="shared" si="23"/>
        <v>1864.27</v>
      </c>
      <c r="V35" s="17">
        <f t="shared" si="23"/>
        <v>1442.3083999999999</v>
      </c>
      <c r="W35" s="17">
        <f t="shared" si="23"/>
        <v>1923.24459</v>
      </c>
      <c r="X35" s="17">
        <f t="shared" si="23"/>
        <v>2010.04682</v>
      </c>
      <c r="Y35" s="17">
        <f t="shared" si="23"/>
        <v>1976.5808999999999</v>
      </c>
      <c r="Z35" s="17">
        <f t="shared" si="23"/>
        <v>1960.2662639999999</v>
      </c>
      <c r="AA35" s="17">
        <f t="shared" si="23"/>
        <v>1916.1330820000001</v>
      </c>
      <c r="AB35" s="17">
        <f t="shared" si="23"/>
        <v>1916.1330820000001</v>
      </c>
      <c r="AC35" s="17">
        <f t="shared" si="23"/>
        <v>1699.6686000000002</v>
      </c>
      <c r="AD35" s="17">
        <f t="shared" si="23"/>
        <v>2058.1540799999998</v>
      </c>
      <c r="AE35" s="83"/>
      <c r="AF35" s="17">
        <f>AF34*AF26</f>
        <v>2056.0624599999996</v>
      </c>
      <c r="AG35" s="17">
        <f t="shared" ref="AG35:AJ35" si="24">AG34*AG26</f>
        <v>1918.0155399999999</v>
      </c>
      <c r="AH35" s="17"/>
      <c r="AI35" s="17">
        <f>AI34*AI26</f>
        <v>2458.6993099999995</v>
      </c>
      <c r="AJ35" s="17">
        <f t="shared" si="24"/>
        <v>2529.8143899999995</v>
      </c>
      <c r="AK35" s="17">
        <f>AK34*AK26</f>
        <v>1723.49488</v>
      </c>
      <c r="AL35" s="79"/>
    </row>
    <row r="36" spans="1:38" x14ac:dyDescent="0.3">
      <c r="A36" s="112"/>
      <c r="B36" s="10"/>
      <c r="C36" s="115" t="s">
        <v>34</v>
      </c>
      <c r="D36" s="5" t="s">
        <v>76</v>
      </c>
      <c r="E36" s="6">
        <f>E8*E27</f>
        <v>2.5989999999999998</v>
      </c>
      <c r="F36" s="6">
        <f>F8*F27</f>
        <v>2.005255</v>
      </c>
      <c r="G36" s="6">
        <f t="shared" ref="G36:AD36" si="25">G8*G27</f>
        <v>2.6449999999999996</v>
      </c>
      <c r="H36" s="6">
        <f t="shared" si="25"/>
        <v>2.500445</v>
      </c>
      <c r="I36" s="6">
        <f t="shared" si="25"/>
        <v>2.3552</v>
      </c>
      <c r="J36" s="6">
        <f t="shared" si="25"/>
        <v>2.3854449999999998</v>
      </c>
      <c r="K36" s="6">
        <f t="shared" si="25"/>
        <v>2.3854449999999998</v>
      </c>
      <c r="L36" s="6">
        <f t="shared" si="25"/>
        <v>2.3854449999999998</v>
      </c>
      <c r="M36" s="6">
        <f t="shared" si="25"/>
        <v>2.4379999999999997</v>
      </c>
      <c r="N36" s="6">
        <f t="shared" si="25"/>
        <v>2.4379999999999997</v>
      </c>
      <c r="O36" s="6">
        <f t="shared" si="25"/>
        <v>2.093</v>
      </c>
      <c r="P36" s="6">
        <f t="shared" si="25"/>
        <v>2.500445</v>
      </c>
      <c r="Q36" s="6">
        <f t="shared" si="25"/>
        <v>2.500445</v>
      </c>
      <c r="R36" s="6">
        <f t="shared" si="25"/>
        <v>1.3224999999999998</v>
      </c>
      <c r="S36" s="6">
        <f t="shared" si="25"/>
        <v>2.1897149999999996</v>
      </c>
      <c r="T36" s="6">
        <f t="shared" si="25"/>
        <v>2.4742249999999997</v>
      </c>
      <c r="U36" s="6">
        <f t="shared" si="25"/>
        <v>2.1875</v>
      </c>
      <c r="V36" s="6">
        <f t="shared" si="25"/>
        <v>2.2309999999999999</v>
      </c>
      <c r="W36" s="6">
        <f t="shared" si="25"/>
        <v>2.5414999999999996</v>
      </c>
      <c r="X36" s="6">
        <f t="shared" si="25"/>
        <v>2.1311799999999996</v>
      </c>
      <c r="Y36" s="6">
        <f t="shared" si="25"/>
        <v>2.0917349999999999</v>
      </c>
      <c r="Z36" s="6">
        <f t="shared" si="25"/>
        <v>2.8220195000000001</v>
      </c>
      <c r="AA36" s="6">
        <f t="shared" si="25"/>
        <v>2.5073449999999995</v>
      </c>
      <c r="AB36" s="6">
        <f t="shared" si="25"/>
        <v>2.5073449999999995</v>
      </c>
      <c r="AC36" s="6">
        <f t="shared" si="25"/>
        <v>2.3048999999999999</v>
      </c>
      <c r="AD36" s="6">
        <f t="shared" si="25"/>
        <v>2.500445</v>
      </c>
      <c r="AE36" s="83"/>
      <c r="AF36" s="6">
        <f>AF8*AF27</f>
        <v>2.4931999999999999</v>
      </c>
      <c r="AG36" s="6">
        <f t="shared" ref="AG36:AJ36" si="26">AG8*AG27</f>
        <v>2.5644999999999998</v>
      </c>
      <c r="AH36" s="6"/>
      <c r="AI36" s="6">
        <f>AI8*AI27</f>
        <v>2.8500449999999997</v>
      </c>
      <c r="AJ36" s="6">
        <f t="shared" si="26"/>
        <v>2.4402999999999997</v>
      </c>
      <c r="AK36" s="6">
        <f>AK8*AK27</f>
        <v>2.2769999999999997</v>
      </c>
      <c r="AL36" s="79"/>
    </row>
    <row r="37" spans="1:38" x14ac:dyDescent="0.3">
      <c r="A37" s="112"/>
      <c r="B37" s="10"/>
      <c r="C37" s="115"/>
      <c r="D37" s="16" t="s">
        <v>77</v>
      </c>
      <c r="E37" s="17">
        <f>E36*365</f>
        <v>948.63499999999988</v>
      </c>
      <c r="F37" s="17">
        <f>F36*365</f>
        <v>731.91807500000004</v>
      </c>
      <c r="G37" s="17">
        <f t="shared" ref="G37:AD37" si="27">G36*365</f>
        <v>965.42499999999984</v>
      </c>
      <c r="H37" s="17">
        <f t="shared" si="27"/>
        <v>912.66242499999998</v>
      </c>
      <c r="I37" s="17">
        <f t="shared" si="27"/>
        <v>859.64800000000002</v>
      </c>
      <c r="J37" s="17">
        <f t="shared" si="27"/>
        <v>870.68742499999996</v>
      </c>
      <c r="K37" s="17">
        <f t="shared" si="27"/>
        <v>870.68742499999996</v>
      </c>
      <c r="L37" s="17">
        <f t="shared" si="27"/>
        <v>870.68742499999996</v>
      </c>
      <c r="M37" s="17">
        <f t="shared" si="27"/>
        <v>889.86999999999989</v>
      </c>
      <c r="N37" s="17">
        <f t="shared" si="27"/>
        <v>889.86999999999989</v>
      </c>
      <c r="O37" s="17">
        <f t="shared" si="27"/>
        <v>763.94499999999994</v>
      </c>
      <c r="P37" s="17">
        <f t="shared" si="27"/>
        <v>912.66242499999998</v>
      </c>
      <c r="Q37" s="17">
        <f t="shared" si="27"/>
        <v>912.66242499999998</v>
      </c>
      <c r="R37" s="17">
        <f t="shared" si="27"/>
        <v>482.71249999999992</v>
      </c>
      <c r="S37" s="17">
        <f t="shared" si="27"/>
        <v>799.24597499999982</v>
      </c>
      <c r="T37" s="17">
        <f t="shared" si="27"/>
        <v>903.0921249999999</v>
      </c>
      <c r="U37" s="17">
        <f t="shared" si="27"/>
        <v>798.4375</v>
      </c>
      <c r="V37" s="17">
        <f t="shared" si="27"/>
        <v>814.31499999999994</v>
      </c>
      <c r="W37" s="17">
        <f t="shared" si="27"/>
        <v>927.64749999999992</v>
      </c>
      <c r="X37" s="17">
        <f t="shared" si="27"/>
        <v>777.88069999999982</v>
      </c>
      <c r="Y37" s="17">
        <f t="shared" si="27"/>
        <v>763.48327499999994</v>
      </c>
      <c r="Z37" s="17">
        <f t="shared" si="27"/>
        <v>1030.0371175</v>
      </c>
      <c r="AA37" s="17">
        <f t="shared" si="27"/>
        <v>915.18092499999977</v>
      </c>
      <c r="AB37" s="17">
        <f t="shared" si="27"/>
        <v>915.18092499999977</v>
      </c>
      <c r="AC37" s="17">
        <f t="shared" si="27"/>
        <v>841.2885</v>
      </c>
      <c r="AD37" s="17">
        <f t="shared" si="27"/>
        <v>912.66242499999998</v>
      </c>
      <c r="AE37" s="83"/>
      <c r="AF37" s="17">
        <f>AF36*365</f>
        <v>910.01799999999992</v>
      </c>
      <c r="AG37" s="17">
        <f t="shared" ref="AG37:AJ37" si="28">AG36*365</f>
        <v>936.0424999999999</v>
      </c>
      <c r="AH37" s="17"/>
      <c r="AI37" s="17">
        <f>AI36*365</f>
        <v>1040.2664249999998</v>
      </c>
      <c r="AJ37" s="17">
        <f t="shared" si="28"/>
        <v>890.70949999999993</v>
      </c>
      <c r="AK37" s="17">
        <f>AK36*365</f>
        <v>831.1049999999999</v>
      </c>
      <c r="AL37" s="79"/>
    </row>
    <row r="38" spans="1:38" x14ac:dyDescent="0.3">
      <c r="A38" s="112"/>
      <c r="B38" s="10"/>
      <c r="C38" s="116" t="s">
        <v>86</v>
      </c>
      <c r="D38" s="18" t="s">
        <v>78</v>
      </c>
      <c r="E38" s="20">
        <f>E35+E37</f>
        <v>2794.4896499999995</v>
      </c>
      <c r="F38" s="20">
        <f>F35+F37</f>
        <v>2593.5284895482901</v>
      </c>
      <c r="G38" s="20">
        <f t="shared" ref="G38:AD38" si="29">G35+G37</f>
        <v>2891.2945731</v>
      </c>
      <c r="H38" s="20">
        <f t="shared" si="29"/>
        <v>2433.0474074699996</v>
      </c>
      <c r="I38" s="20">
        <f t="shared" si="29"/>
        <v>2654.2579599999999</v>
      </c>
      <c r="J38" s="20">
        <f>J35+J37</f>
        <v>2956.7227995999997</v>
      </c>
      <c r="K38" s="20">
        <f>K35+K37</f>
        <v>2970.4647429999995</v>
      </c>
      <c r="L38" s="20">
        <f t="shared" si="29"/>
        <v>2789.4768643999996</v>
      </c>
      <c r="M38" s="20">
        <f t="shared" si="29"/>
        <v>3581.6489846999993</v>
      </c>
      <c r="N38" s="20">
        <f t="shared" si="29"/>
        <v>3132.2121372000001</v>
      </c>
      <c r="O38" s="20">
        <f t="shared" si="29"/>
        <v>2549.1008376</v>
      </c>
      <c r="P38" s="20">
        <f t="shared" si="29"/>
        <v>2448.9573150000001</v>
      </c>
      <c r="Q38" s="20">
        <f t="shared" si="29"/>
        <v>2446.5519519999998</v>
      </c>
      <c r="R38" s="20">
        <f t="shared" si="29"/>
        <v>2459.2934</v>
      </c>
      <c r="S38" s="20">
        <f t="shared" si="29"/>
        <v>2557.2525849999997</v>
      </c>
      <c r="T38" s="20">
        <f t="shared" si="29"/>
        <v>2862.9400649999998</v>
      </c>
      <c r="U38" s="20">
        <f t="shared" si="29"/>
        <v>2662.7075</v>
      </c>
      <c r="V38" s="20">
        <f t="shared" si="29"/>
        <v>2256.6233999999999</v>
      </c>
      <c r="W38" s="20">
        <f t="shared" si="29"/>
        <v>2850.8920899999998</v>
      </c>
      <c r="X38" s="20">
        <f t="shared" si="29"/>
        <v>2787.9275199999997</v>
      </c>
      <c r="Y38" s="20">
        <f t="shared" si="29"/>
        <v>2740.064175</v>
      </c>
      <c r="Z38" s="20">
        <f t="shared" si="29"/>
        <v>2990.3033814999999</v>
      </c>
      <c r="AA38" s="20">
        <f t="shared" si="29"/>
        <v>2831.3140069999999</v>
      </c>
      <c r="AB38" s="20">
        <f t="shared" si="29"/>
        <v>2831.3140069999999</v>
      </c>
      <c r="AC38" s="20">
        <f t="shared" si="29"/>
        <v>2540.9571000000001</v>
      </c>
      <c r="AD38" s="20">
        <f t="shared" si="29"/>
        <v>2970.8165049999998</v>
      </c>
      <c r="AE38" s="83"/>
      <c r="AF38" s="20">
        <f>AF35+AF37</f>
        <v>2966.0804599999997</v>
      </c>
      <c r="AG38" s="20">
        <f t="shared" ref="AG38:AJ38" si="30">AG35+AG37</f>
        <v>2854.0580399999999</v>
      </c>
      <c r="AH38" s="20"/>
      <c r="AI38" s="20">
        <f>AI35+AI37</f>
        <v>3498.9657349999993</v>
      </c>
      <c r="AJ38" s="20">
        <f t="shared" si="30"/>
        <v>3420.5238899999995</v>
      </c>
      <c r="AK38" s="20">
        <f>AK35+AK37</f>
        <v>2554.5998799999998</v>
      </c>
      <c r="AL38" s="79"/>
    </row>
    <row r="39" spans="1:38" x14ac:dyDescent="0.3">
      <c r="A39" s="112"/>
      <c r="B39" s="10"/>
      <c r="C39" s="116"/>
      <c r="D39" s="18" t="s">
        <v>28</v>
      </c>
      <c r="E39" s="20">
        <f>(E23*E17)+E16</f>
        <v>0</v>
      </c>
      <c r="F39" s="20">
        <f>(F23*F17)+F16</f>
        <v>200</v>
      </c>
      <c r="G39" s="20">
        <f t="shared" ref="G39:AD39" si="31">(G23*G17)+G16</f>
        <v>173.47767438599999</v>
      </c>
      <c r="H39" s="20">
        <f t="shared" si="31"/>
        <v>0</v>
      </c>
      <c r="I39" s="20">
        <f t="shared" si="31"/>
        <v>0</v>
      </c>
      <c r="J39" s="20">
        <f t="shared" si="31"/>
        <v>0</v>
      </c>
      <c r="K39" s="20">
        <f t="shared" si="31"/>
        <v>0</v>
      </c>
      <c r="L39" s="20">
        <f t="shared" si="31"/>
        <v>0</v>
      </c>
      <c r="M39" s="20">
        <f t="shared" si="31"/>
        <v>0</v>
      </c>
      <c r="N39" s="20">
        <f t="shared" si="31"/>
        <v>0</v>
      </c>
      <c r="O39" s="20">
        <f t="shared" si="31"/>
        <v>0</v>
      </c>
      <c r="P39" s="20">
        <f t="shared" si="31"/>
        <v>0</v>
      </c>
      <c r="Q39" s="20">
        <f t="shared" si="31"/>
        <v>0</v>
      </c>
      <c r="R39" s="20">
        <f t="shared" si="31"/>
        <v>0</v>
      </c>
      <c r="S39" s="20">
        <f t="shared" si="31"/>
        <v>0</v>
      </c>
      <c r="T39" s="20">
        <f t="shared" si="31"/>
        <v>271.77640389999999</v>
      </c>
      <c r="U39" s="20">
        <f t="shared" si="31"/>
        <v>0</v>
      </c>
      <c r="V39" s="20">
        <f t="shared" si="31"/>
        <v>0</v>
      </c>
      <c r="W39" s="20">
        <f t="shared" si="31"/>
        <v>250</v>
      </c>
      <c r="X39" s="20">
        <f t="shared" si="31"/>
        <v>200</v>
      </c>
      <c r="Y39" s="20">
        <f t="shared" si="31"/>
        <v>120</v>
      </c>
      <c r="Z39" s="20">
        <f t="shared" si="31"/>
        <v>0</v>
      </c>
      <c r="AA39" s="20">
        <f t="shared" si="31"/>
        <v>0</v>
      </c>
      <c r="AB39" s="20">
        <f t="shared" si="31"/>
        <v>0</v>
      </c>
      <c r="AC39" s="20">
        <f t="shared" si="31"/>
        <v>150</v>
      </c>
      <c r="AD39" s="20">
        <f t="shared" si="31"/>
        <v>0</v>
      </c>
      <c r="AE39" s="83"/>
      <c r="AF39" s="20">
        <f>(AF23*AF17)+AF16</f>
        <v>0</v>
      </c>
      <c r="AG39" s="19">
        <f t="shared" ref="AG39:AJ39" si="32">(AG23*AG17)+AG16</f>
        <v>0</v>
      </c>
      <c r="AH39" s="19"/>
      <c r="AI39" s="20">
        <f>(AI23*AI17)+AI16</f>
        <v>240</v>
      </c>
      <c r="AJ39" s="19">
        <f t="shared" si="32"/>
        <v>0</v>
      </c>
      <c r="AK39" s="20">
        <f>(AK23*AK17)+AK16</f>
        <v>0</v>
      </c>
      <c r="AL39" s="79"/>
    </row>
    <row r="40" spans="1:38" x14ac:dyDescent="0.3">
      <c r="A40" s="112"/>
      <c r="B40" s="10"/>
      <c r="C40" s="116"/>
      <c r="D40" s="16" t="s">
        <v>21</v>
      </c>
      <c r="E40" s="17">
        <f>E35+E37-E39</f>
        <v>2794.4896499999995</v>
      </c>
      <c r="F40" s="17">
        <f>F35+F37-F39</f>
        <v>2393.5284895482901</v>
      </c>
      <c r="G40" s="17">
        <f t="shared" ref="G40:AD40" si="33">G35+G37-G39</f>
        <v>2717.8168987139998</v>
      </c>
      <c r="H40" s="17">
        <f t="shared" si="33"/>
        <v>2433.0474074699996</v>
      </c>
      <c r="I40" s="17">
        <f t="shared" si="33"/>
        <v>2654.2579599999999</v>
      </c>
      <c r="J40" s="17">
        <f t="shared" si="33"/>
        <v>2956.7227995999997</v>
      </c>
      <c r="K40" s="17">
        <f t="shared" si="33"/>
        <v>2970.4647429999995</v>
      </c>
      <c r="L40" s="17">
        <f t="shared" si="33"/>
        <v>2789.4768643999996</v>
      </c>
      <c r="M40" s="17">
        <f t="shared" si="33"/>
        <v>3581.6489846999993</v>
      </c>
      <c r="N40" s="17">
        <f t="shared" si="33"/>
        <v>3132.2121372000001</v>
      </c>
      <c r="O40" s="17">
        <f t="shared" si="33"/>
        <v>2549.1008376</v>
      </c>
      <c r="P40" s="17">
        <f t="shared" si="33"/>
        <v>2448.9573150000001</v>
      </c>
      <c r="Q40" s="17">
        <f t="shared" si="33"/>
        <v>2446.5519519999998</v>
      </c>
      <c r="R40" s="17">
        <f t="shared" si="33"/>
        <v>2459.2934</v>
      </c>
      <c r="S40" s="17">
        <f t="shared" si="33"/>
        <v>2557.2525849999997</v>
      </c>
      <c r="T40" s="17">
        <f t="shared" si="33"/>
        <v>2591.1636610999999</v>
      </c>
      <c r="U40" s="17">
        <f t="shared" si="33"/>
        <v>2662.7075</v>
      </c>
      <c r="V40" s="17">
        <f t="shared" si="33"/>
        <v>2256.6233999999999</v>
      </c>
      <c r="W40" s="17">
        <f t="shared" si="33"/>
        <v>2600.8920899999998</v>
      </c>
      <c r="X40" s="17">
        <f t="shared" si="33"/>
        <v>2587.9275199999997</v>
      </c>
      <c r="Y40" s="17">
        <f t="shared" si="33"/>
        <v>2620.064175</v>
      </c>
      <c r="Z40" s="17">
        <f t="shared" si="33"/>
        <v>2990.3033814999999</v>
      </c>
      <c r="AA40" s="17">
        <f t="shared" si="33"/>
        <v>2831.3140069999999</v>
      </c>
      <c r="AB40" s="17">
        <f t="shared" si="33"/>
        <v>2831.3140069999999</v>
      </c>
      <c r="AC40" s="17">
        <f t="shared" si="33"/>
        <v>2390.9571000000001</v>
      </c>
      <c r="AD40" s="17">
        <f t="shared" si="33"/>
        <v>2970.8165049999998</v>
      </c>
      <c r="AE40" s="83"/>
      <c r="AF40" s="17">
        <f>AF35+AF37-AF39</f>
        <v>2966.0804599999997</v>
      </c>
      <c r="AG40" s="17">
        <f t="shared" ref="AG40:AJ40" si="34">AG35+AG37-AG39</f>
        <v>2854.0580399999999</v>
      </c>
      <c r="AH40" s="17"/>
      <c r="AI40" s="17">
        <f>AI35+AI37-AI39</f>
        <v>3258.9657349999993</v>
      </c>
      <c r="AJ40" s="17">
        <f t="shared" si="34"/>
        <v>3420.5238899999995</v>
      </c>
      <c r="AK40" s="17">
        <f>AK35+AK37-AK39</f>
        <v>2554.5998799999998</v>
      </c>
      <c r="AL40" s="79"/>
    </row>
    <row r="41" spans="1:38" x14ac:dyDescent="0.3">
      <c r="A41" s="112"/>
      <c r="B41" s="10"/>
      <c r="C41" s="116"/>
      <c r="D41" s="5" t="s">
        <v>103</v>
      </c>
      <c r="E41" s="6">
        <f>E42/E27</f>
        <v>202.49924999999999</v>
      </c>
      <c r="F41" s="6">
        <f>F42/F27</f>
        <v>173.44409344552827</v>
      </c>
      <c r="G41" s="6">
        <f t="shared" ref="G41:AD41" si="35">G42/G27</f>
        <v>196.94325352999999</v>
      </c>
      <c r="H41" s="6">
        <f t="shared" si="35"/>
        <v>176.30778314999998</v>
      </c>
      <c r="I41" s="6">
        <f t="shared" si="35"/>
        <v>192.33753333333334</v>
      </c>
      <c r="J41" s="6">
        <f t="shared" si="35"/>
        <v>214.25527533333332</v>
      </c>
      <c r="K41" s="6">
        <f t="shared" si="35"/>
        <v>215.25106833333331</v>
      </c>
      <c r="L41" s="6">
        <f t="shared" si="35"/>
        <v>202.13600466666665</v>
      </c>
      <c r="M41" s="6">
        <f t="shared" si="35"/>
        <v>259.5397815</v>
      </c>
      <c r="N41" s="6">
        <f t="shared" si="35"/>
        <v>226.97189400000002</v>
      </c>
      <c r="O41" s="6">
        <f t="shared" si="35"/>
        <v>184.71745200000001</v>
      </c>
      <c r="P41" s="6">
        <f t="shared" si="35"/>
        <v>177.46067500000001</v>
      </c>
      <c r="Q41" s="6">
        <f t="shared" si="35"/>
        <v>177.28637333333333</v>
      </c>
      <c r="R41" s="6">
        <f t="shared" si="35"/>
        <v>178.20966666666666</v>
      </c>
      <c r="S41" s="6">
        <f t="shared" si="35"/>
        <v>185.30815833333332</v>
      </c>
      <c r="T41" s="6">
        <f t="shared" si="35"/>
        <v>187.76548268840583</v>
      </c>
      <c r="U41" s="6">
        <f t="shared" si="35"/>
        <v>192.94981884057972</v>
      </c>
      <c r="V41" s="6">
        <f t="shared" si="35"/>
        <v>163.52343478260872</v>
      </c>
      <c r="W41" s="6">
        <f t="shared" si="35"/>
        <v>188.47044130434784</v>
      </c>
      <c r="X41" s="6">
        <f t="shared" si="35"/>
        <v>187.53097971014492</v>
      </c>
      <c r="Y41" s="6">
        <f t="shared" si="35"/>
        <v>189.85972282608697</v>
      </c>
      <c r="Z41" s="6">
        <f t="shared" si="35"/>
        <v>216.68865083333333</v>
      </c>
      <c r="AA41" s="6">
        <f t="shared" si="35"/>
        <v>205.16768166666668</v>
      </c>
      <c r="AB41" s="6">
        <f t="shared" si="35"/>
        <v>205.16768166666668</v>
      </c>
      <c r="AC41" s="6">
        <f t="shared" si="35"/>
        <v>173.25776086956523</v>
      </c>
      <c r="AD41" s="6">
        <f t="shared" si="35"/>
        <v>215.27655833333336</v>
      </c>
      <c r="AE41" s="83"/>
      <c r="AF41" s="6">
        <f t="shared" ref="AF41:AJ41" si="36">AF42/AF27</f>
        <v>214.93336666666667</v>
      </c>
      <c r="AG41" s="6">
        <f t="shared" si="36"/>
        <v>206.8158</v>
      </c>
      <c r="AH41" s="6"/>
      <c r="AI41" s="6">
        <f>AI42/AI27</f>
        <v>236.15693731884056</v>
      </c>
      <c r="AJ41" s="6">
        <f t="shared" si="36"/>
        <v>247.86404999999996</v>
      </c>
      <c r="AK41" s="6">
        <f>AK42/AK27</f>
        <v>185.11593333333334</v>
      </c>
      <c r="AL41" s="79"/>
    </row>
    <row r="42" spans="1:38" x14ac:dyDescent="0.3">
      <c r="A42" s="112"/>
      <c r="B42" s="10"/>
      <c r="C42" s="116"/>
      <c r="D42" s="11" t="s">
        <v>246</v>
      </c>
      <c r="E42" s="20">
        <f>E40/12</f>
        <v>232.87413749999996</v>
      </c>
      <c r="F42" s="20">
        <f>F40/12</f>
        <v>199.4607074623575</v>
      </c>
      <c r="G42" s="20">
        <f t="shared" ref="G42:AD42" si="37">G40/12</f>
        <v>226.48474155949998</v>
      </c>
      <c r="H42" s="20">
        <f t="shared" si="37"/>
        <v>202.75395062249996</v>
      </c>
      <c r="I42" s="20">
        <f t="shared" si="37"/>
        <v>221.18816333333334</v>
      </c>
      <c r="J42" s="20">
        <f t="shared" si="37"/>
        <v>246.39356663333331</v>
      </c>
      <c r="K42" s="20">
        <f t="shared" si="37"/>
        <v>247.5387285833333</v>
      </c>
      <c r="L42" s="20">
        <f t="shared" si="37"/>
        <v>232.45640536666664</v>
      </c>
      <c r="M42" s="20">
        <f t="shared" si="37"/>
        <v>298.47074872499996</v>
      </c>
      <c r="N42" s="20">
        <f t="shared" si="37"/>
        <v>261.01767810000001</v>
      </c>
      <c r="O42" s="20">
        <f t="shared" si="37"/>
        <v>212.42506979999999</v>
      </c>
      <c r="P42" s="20">
        <f t="shared" si="37"/>
        <v>204.07977625000001</v>
      </c>
      <c r="Q42" s="20">
        <f t="shared" si="37"/>
        <v>203.87932933333332</v>
      </c>
      <c r="R42" s="20">
        <f t="shared" si="37"/>
        <v>204.94111666666666</v>
      </c>
      <c r="S42" s="20">
        <f t="shared" si="37"/>
        <v>213.10438208333332</v>
      </c>
      <c r="T42" s="20">
        <f t="shared" si="37"/>
        <v>215.93030509166667</v>
      </c>
      <c r="U42" s="20">
        <f t="shared" si="37"/>
        <v>221.89229166666667</v>
      </c>
      <c r="V42" s="20">
        <f t="shared" si="37"/>
        <v>188.05195000000001</v>
      </c>
      <c r="W42" s="20">
        <f t="shared" si="37"/>
        <v>216.74100749999999</v>
      </c>
      <c r="X42" s="20">
        <f t="shared" si="37"/>
        <v>215.66062666666664</v>
      </c>
      <c r="Y42" s="20">
        <f t="shared" si="37"/>
        <v>218.33868125000001</v>
      </c>
      <c r="Z42" s="20">
        <f t="shared" si="37"/>
        <v>249.19194845833331</v>
      </c>
      <c r="AA42" s="20">
        <f t="shared" si="37"/>
        <v>235.94283391666667</v>
      </c>
      <c r="AB42" s="20">
        <f t="shared" si="37"/>
        <v>235.94283391666667</v>
      </c>
      <c r="AC42" s="20">
        <f t="shared" si="37"/>
        <v>199.24642500000002</v>
      </c>
      <c r="AD42" s="20">
        <f t="shared" si="37"/>
        <v>247.56804208333332</v>
      </c>
      <c r="AE42" s="83"/>
      <c r="AF42" s="20">
        <f>AF40/12</f>
        <v>247.17337166666664</v>
      </c>
      <c r="AG42" s="20">
        <f t="shared" ref="AG42:AJ42" si="38">AG40/12</f>
        <v>237.83816999999999</v>
      </c>
      <c r="AH42" s="20"/>
      <c r="AI42" s="20">
        <f>AI40/12</f>
        <v>271.58047791666661</v>
      </c>
      <c r="AJ42" s="20">
        <f t="shared" si="38"/>
        <v>285.04365749999994</v>
      </c>
      <c r="AK42" s="20">
        <f>AK40/12</f>
        <v>212.88332333333332</v>
      </c>
      <c r="AL42" s="79"/>
    </row>
    <row r="43" spans="1:38" x14ac:dyDescent="0.3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83"/>
      <c r="AF43" s="32"/>
      <c r="AG43" s="32"/>
      <c r="AH43" s="32"/>
      <c r="AI43" s="32"/>
      <c r="AJ43" s="32"/>
      <c r="AK43" s="32"/>
      <c r="AL43" s="79"/>
    </row>
    <row r="44" spans="1:38" x14ac:dyDescent="0.3">
      <c r="P44" s="91"/>
      <c r="Q44" s="91">
        <f>Q38/1.15</f>
        <v>2127.4364799999998</v>
      </c>
      <c r="AE44" s="83"/>
      <c r="AL44" s="79"/>
    </row>
    <row r="45" spans="1:38" x14ac:dyDescent="0.3">
      <c r="A45" s="41"/>
      <c r="B45" s="41"/>
      <c r="C45" s="41"/>
      <c r="D45" s="41"/>
      <c r="E45" s="38" t="str">
        <f>E58</f>
        <v>Contact EV - Good Charge (Standard)</v>
      </c>
      <c r="F45" s="38" t="str">
        <f>F58</f>
        <v>Meridian EV</v>
      </c>
      <c r="G45" s="38" t="str">
        <f>G58</f>
        <v>Genesis EV Plan</v>
      </c>
      <c r="H45" s="38" t="str">
        <f>H58</f>
        <v>Z Energy - EV at Home Plan</v>
      </c>
      <c r="I45" s="38" t="str">
        <f>I58</f>
        <v>Contact Basic Plan (Standard)</v>
      </c>
      <c r="J45" s="38" t="str">
        <f t="shared" ref="J45:AD45" si="39">J58</f>
        <v>Ecotricity ecoSAVER (Standard)</v>
      </c>
      <c r="K45" s="38" t="str">
        <f t="shared" si="39"/>
        <v>Ecotricity ecoANYTIME (Standard)</v>
      </c>
      <c r="L45" s="38" t="str">
        <f t="shared" si="39"/>
        <v>Ecotricity ecoWHOLESALE (Standard)</v>
      </c>
      <c r="M45" s="38" t="str">
        <f t="shared" si="39"/>
        <v>Electric Kiwi - Kiwi (Standard)</v>
      </c>
      <c r="N45" s="38" t="str">
        <f t="shared" si="39"/>
        <v>Electric Kiwi - MoveMaster (Standard)</v>
      </c>
      <c r="O45" s="38" t="str">
        <f t="shared" si="39"/>
        <v>Electric Kiwi - Prepay 300 (Standard)</v>
      </c>
      <c r="P45" s="38" t="str">
        <f t="shared" si="39"/>
        <v>Flick Energy Flat (Standard)</v>
      </c>
      <c r="Q45" s="38" t="str">
        <f t="shared" si="39"/>
        <v>Flick Energy Off Peak (Standard)</v>
      </c>
      <c r="R45" s="38" t="str">
        <f t="shared" si="39"/>
        <v>Frank Energy (Standard)</v>
      </c>
      <c r="S45" s="38" t="str">
        <f t="shared" si="39"/>
        <v>Genesis Energy Basic (Standard)</v>
      </c>
      <c r="T45" s="38" t="str">
        <f t="shared" si="39"/>
        <v>Genesis Energy Plus (Standard)</v>
      </c>
      <c r="U45" s="38" t="str">
        <f t="shared" si="39"/>
        <v>Globug (Standard)</v>
      </c>
      <c r="V45" s="38" t="str">
        <f t="shared" si="39"/>
        <v>Mercury Open Term (Standard)</v>
      </c>
      <c r="W45" s="38" t="str">
        <f t="shared" si="39"/>
        <v>Mercury 1 Year Fixed (Standard)</v>
      </c>
      <c r="X45" s="38" t="str">
        <f t="shared" si="39"/>
        <v>Meridian 2- year contract (Standard)</v>
      </c>
      <c r="Y45" s="38" t="str">
        <f t="shared" si="39"/>
        <v>Meridian No Fixed Term (Standard)</v>
      </c>
      <c r="Z45" s="38" t="str">
        <f t="shared" si="39"/>
        <v>Nova Energy (Standard)</v>
      </c>
      <c r="AA45" s="38" t="str">
        <f t="shared" si="39"/>
        <v>Octopus Flexi (Standard)</v>
      </c>
      <c r="AB45" s="38" t="str">
        <f t="shared" si="39"/>
        <v>Octopus Peaker (Standard)</v>
      </c>
      <c r="AC45" s="38" t="str">
        <f t="shared" si="39"/>
        <v>Powershop (Standard)</v>
      </c>
      <c r="AD45" s="38" t="str">
        <f t="shared" si="39"/>
        <v>Z Fuel back home (Standard)</v>
      </c>
      <c r="AE45" s="83"/>
      <c r="AF45" s="38" t="str">
        <f t="shared" ref="AF45:AK45" si="40">AF58</f>
        <v>Contact Broadband Bundle (Standard)</v>
      </c>
      <c r="AG45" s="38" t="str">
        <f t="shared" si="40"/>
        <v>Mercury Broadband Bundle (Standard)</v>
      </c>
      <c r="AH45" s="38"/>
      <c r="AI45" s="38" t="str">
        <f>AI58</f>
        <v>Slingshot (Standard)</v>
      </c>
      <c r="AJ45" s="38" t="str">
        <f t="shared" si="40"/>
        <v>2degrees Bundle (Standard)</v>
      </c>
      <c r="AK45" s="38" t="str">
        <f t="shared" si="40"/>
        <v>Electric Kiwi - PowerShifter (Standard)</v>
      </c>
      <c r="AL45" s="79"/>
    </row>
    <row r="46" spans="1:38" x14ac:dyDescent="0.3">
      <c r="A46" s="76"/>
      <c r="B46" s="120" t="s">
        <v>226</v>
      </c>
      <c r="C46" s="78"/>
      <c r="D46" s="5" t="s">
        <v>117</v>
      </c>
      <c r="E46" s="28">
        <f t="shared" ref="E46:AD47" si="41">E8</f>
        <v>2.2599999999999998</v>
      </c>
      <c r="F46" s="28">
        <f t="shared" si="41"/>
        <v>1.7437</v>
      </c>
      <c r="G46" s="28">
        <f t="shared" si="41"/>
        <v>2.2999999999999998</v>
      </c>
      <c r="H46" s="28">
        <f t="shared" si="41"/>
        <v>2.1743000000000001</v>
      </c>
      <c r="I46" s="28">
        <f t="shared" si="41"/>
        <v>2.048</v>
      </c>
      <c r="J46" s="28">
        <f t="shared" si="41"/>
        <v>2.0743</v>
      </c>
      <c r="K46" s="28">
        <f t="shared" si="41"/>
        <v>2.0743</v>
      </c>
      <c r="L46" s="28">
        <f t="shared" si="41"/>
        <v>2.0743</v>
      </c>
      <c r="M46" s="28">
        <f t="shared" si="41"/>
        <v>2.12</v>
      </c>
      <c r="N46" s="28">
        <f t="shared" si="41"/>
        <v>2.12</v>
      </c>
      <c r="O46" s="28">
        <f t="shared" si="41"/>
        <v>1.82</v>
      </c>
      <c r="P46" s="28">
        <f t="shared" si="41"/>
        <v>2.1743000000000001</v>
      </c>
      <c r="Q46" s="28">
        <f t="shared" si="41"/>
        <v>2.1743000000000001</v>
      </c>
      <c r="R46" s="28">
        <f t="shared" si="41"/>
        <v>1.1499999999999999</v>
      </c>
      <c r="S46" s="28">
        <f t="shared" si="41"/>
        <v>1.9040999999999999</v>
      </c>
      <c r="T46" s="28">
        <f t="shared" si="41"/>
        <v>2.1515</v>
      </c>
      <c r="U46" s="28">
        <f t="shared" si="41"/>
        <v>1.9021739130434785</v>
      </c>
      <c r="V46" s="28">
        <f t="shared" si="41"/>
        <v>1.94</v>
      </c>
      <c r="W46" s="28">
        <f t="shared" si="41"/>
        <v>2.21</v>
      </c>
      <c r="X46" s="28">
        <f t="shared" si="41"/>
        <v>1.8532</v>
      </c>
      <c r="Y46" s="28">
        <f t="shared" si="41"/>
        <v>1.8189</v>
      </c>
      <c r="Z46" s="28">
        <f t="shared" si="41"/>
        <v>2.4539300000000002</v>
      </c>
      <c r="AA46" s="28">
        <f t="shared" si="41"/>
        <v>2.1802999999999999</v>
      </c>
      <c r="AB46" s="28">
        <f t="shared" si="41"/>
        <v>2.1802999999999999</v>
      </c>
      <c r="AC46" s="28">
        <f t="shared" si="41"/>
        <v>2.0042608695652175</v>
      </c>
      <c r="AD46" s="28">
        <f t="shared" si="41"/>
        <v>2.1743000000000001</v>
      </c>
      <c r="AE46" s="84"/>
      <c r="AF46" s="28">
        <f t="shared" ref="AF46:AK47" si="42">AF8</f>
        <v>2.1680000000000001</v>
      </c>
      <c r="AG46" s="28">
        <f t="shared" si="42"/>
        <v>2.23</v>
      </c>
      <c r="AH46" s="28"/>
      <c r="AI46" s="28">
        <f>AI8</f>
        <v>2.4782999999999999</v>
      </c>
      <c r="AJ46" s="28">
        <f t="shared" si="42"/>
        <v>2.1219999999999999</v>
      </c>
      <c r="AK46" s="28">
        <f t="shared" si="42"/>
        <v>1.98</v>
      </c>
      <c r="AL46" s="80"/>
    </row>
    <row r="47" spans="1:38" x14ac:dyDescent="0.3">
      <c r="A47" s="76"/>
      <c r="B47" s="120"/>
      <c r="C47" s="78"/>
      <c r="D47" s="5" t="s">
        <v>119</v>
      </c>
      <c r="E47" s="28">
        <f t="shared" si="41"/>
        <v>1.6000000000000001E-3</v>
      </c>
      <c r="F47" s="28">
        <f t="shared" si="41"/>
        <v>0</v>
      </c>
      <c r="G47" s="28">
        <f t="shared" si="41"/>
        <v>0</v>
      </c>
      <c r="H47" s="28">
        <f t="shared" si="41"/>
        <v>0</v>
      </c>
      <c r="I47" s="28">
        <f t="shared" si="41"/>
        <v>1.6000000000000001E-3</v>
      </c>
      <c r="J47" s="28">
        <f t="shared" si="41"/>
        <v>0</v>
      </c>
      <c r="K47" s="28">
        <f t="shared" si="41"/>
        <v>0</v>
      </c>
      <c r="L47" s="28">
        <f t="shared" si="41"/>
        <v>0</v>
      </c>
      <c r="M47" s="28">
        <f t="shared" si="41"/>
        <v>0</v>
      </c>
      <c r="N47" s="28">
        <f t="shared" si="41"/>
        <v>0</v>
      </c>
      <c r="O47" s="28">
        <f t="shared" si="41"/>
        <v>0</v>
      </c>
      <c r="P47" s="28">
        <f t="shared" si="41"/>
        <v>0</v>
      </c>
      <c r="Q47" s="28">
        <f t="shared" si="41"/>
        <v>0</v>
      </c>
      <c r="R47" s="28">
        <f t="shared" si="41"/>
        <v>0</v>
      </c>
      <c r="S47" s="28">
        <f t="shared" si="41"/>
        <v>0</v>
      </c>
      <c r="T47" s="28">
        <f t="shared" si="41"/>
        <v>0</v>
      </c>
      <c r="U47" s="28">
        <f t="shared" si="41"/>
        <v>0</v>
      </c>
      <c r="V47" s="28">
        <f t="shared" si="41"/>
        <v>0</v>
      </c>
      <c r="W47" s="28">
        <f t="shared" si="41"/>
        <v>0</v>
      </c>
      <c r="X47" s="28">
        <f t="shared" si="41"/>
        <v>0</v>
      </c>
      <c r="Y47" s="28">
        <f t="shared" si="41"/>
        <v>0</v>
      </c>
      <c r="Z47" s="28">
        <f t="shared" si="41"/>
        <v>1.9E-3</v>
      </c>
      <c r="AA47" s="28">
        <f t="shared" si="41"/>
        <v>0</v>
      </c>
      <c r="AB47" s="28">
        <f t="shared" si="41"/>
        <v>0</v>
      </c>
      <c r="AC47" s="28">
        <f t="shared" si="41"/>
        <v>0</v>
      </c>
      <c r="AD47" s="28">
        <f t="shared" si="41"/>
        <v>0</v>
      </c>
      <c r="AE47" s="84"/>
      <c r="AF47" s="28">
        <f t="shared" si="42"/>
        <v>1.6000000000000001E-3</v>
      </c>
      <c r="AG47" s="28">
        <f t="shared" si="42"/>
        <v>0</v>
      </c>
      <c r="AH47" s="28"/>
      <c r="AI47" s="28">
        <f>AI9</f>
        <v>0</v>
      </c>
      <c r="AJ47" s="28">
        <f t="shared" si="42"/>
        <v>0</v>
      </c>
      <c r="AK47" s="28">
        <f t="shared" si="42"/>
        <v>0</v>
      </c>
      <c r="AL47" s="80"/>
    </row>
    <row r="48" spans="1:38" x14ac:dyDescent="0.3">
      <c r="A48" s="76"/>
      <c r="B48" s="120"/>
      <c r="C48" s="78"/>
      <c r="D48" s="5" t="s">
        <v>118</v>
      </c>
      <c r="E48" s="28">
        <f>MIN(E10:E15)</f>
        <v>0.106</v>
      </c>
      <c r="F48" s="28">
        <f>MIN(F10:F15)</f>
        <v>0.111217</v>
      </c>
      <c r="G48" s="28">
        <f>MIN(G10:G15)</f>
        <v>0.12</v>
      </c>
      <c r="H48" s="28">
        <f>H14*0.7+H15*0.3</f>
        <v>8.6243E-2</v>
      </c>
      <c r="I48" s="28">
        <f t="shared" ref="I48:AD48" si="43">MIN(I10:I15)</f>
        <v>0.17</v>
      </c>
      <c r="J48" s="28">
        <f t="shared" si="43"/>
        <v>0.17510000000000001</v>
      </c>
      <c r="K48" s="28">
        <f t="shared" si="43"/>
        <v>0.1797</v>
      </c>
      <c r="L48" s="28">
        <f t="shared" si="43"/>
        <v>0.15079999999999999</v>
      </c>
      <c r="M48" s="28">
        <f t="shared" si="43"/>
        <v>0.23330000000000001</v>
      </c>
      <c r="N48" s="28">
        <f t="shared" si="43"/>
        <v>0.13730000000000001</v>
      </c>
      <c r="O48" s="28">
        <f t="shared" si="43"/>
        <v>0.1547</v>
      </c>
      <c r="P48" s="28">
        <f t="shared" si="43"/>
        <v>0.1469</v>
      </c>
      <c r="Q48" s="28">
        <f t="shared" si="43"/>
        <v>0.1166</v>
      </c>
      <c r="R48" s="28">
        <f t="shared" si="43"/>
        <v>0.189</v>
      </c>
      <c r="S48" s="28">
        <f t="shared" si="43"/>
        <v>0.1681</v>
      </c>
      <c r="T48" s="28">
        <f t="shared" si="43"/>
        <v>0.18740000000000001</v>
      </c>
      <c r="U48" s="28">
        <f t="shared" si="43"/>
        <v>0.17826086956521739</v>
      </c>
      <c r="V48" s="28">
        <f t="shared" si="43"/>
        <v>0.13791304347826086</v>
      </c>
      <c r="W48" s="28">
        <f t="shared" si="43"/>
        <v>0.18390000000000001</v>
      </c>
      <c r="X48" s="28">
        <f t="shared" si="43"/>
        <v>0.19220000000000001</v>
      </c>
      <c r="Y48" s="28">
        <f t="shared" si="43"/>
        <v>0.189</v>
      </c>
      <c r="Z48" s="28">
        <f t="shared" si="43"/>
        <v>0.18554000000000001</v>
      </c>
      <c r="AA48" s="28">
        <f t="shared" si="43"/>
        <v>0.114</v>
      </c>
      <c r="AB48" s="28">
        <f t="shared" si="43"/>
        <v>0.114</v>
      </c>
      <c r="AC48" s="28">
        <f t="shared" si="43"/>
        <v>0.1625217391304348</v>
      </c>
      <c r="AD48" s="28">
        <f t="shared" si="43"/>
        <v>0.1968</v>
      </c>
      <c r="AE48" s="84"/>
      <c r="AF48" s="28">
        <f>MIN(AF10:AF15)</f>
        <v>0.19500000000000001</v>
      </c>
      <c r="AG48" s="28">
        <f>MIN(AG10:AG15)</f>
        <v>0.18340000000000001</v>
      </c>
      <c r="AH48" s="28"/>
      <c r="AI48" s="28">
        <f>MIN(AI10:AI15)</f>
        <v>0.2351</v>
      </c>
      <c r="AJ48" s="28">
        <f>MIN(AJ10:AJ15)</f>
        <v>0.2419</v>
      </c>
      <c r="AK48" s="28">
        <f>MIN(AK10:AK15)</f>
        <v>0.1648</v>
      </c>
      <c r="AL48" s="80"/>
    </row>
    <row r="49" spans="1:38" x14ac:dyDescent="0.3">
      <c r="A49" s="76"/>
      <c r="B49" s="120"/>
      <c r="C49" s="78">
        <v>24</v>
      </c>
      <c r="D49" s="5" t="s">
        <v>120</v>
      </c>
      <c r="E49" s="10">
        <f t="shared" ref="E49:AI49" si="44">$C$49</f>
        <v>24</v>
      </c>
      <c r="F49" s="10">
        <f t="shared" si="44"/>
        <v>24</v>
      </c>
      <c r="G49" s="10">
        <f t="shared" si="44"/>
        <v>24</v>
      </c>
      <c r="H49" s="10">
        <f t="shared" si="44"/>
        <v>24</v>
      </c>
      <c r="I49" s="10">
        <f t="shared" si="44"/>
        <v>24</v>
      </c>
      <c r="J49" s="10">
        <f t="shared" si="44"/>
        <v>24</v>
      </c>
      <c r="K49" s="10">
        <f t="shared" si="44"/>
        <v>24</v>
      </c>
      <c r="L49" s="10">
        <f t="shared" si="44"/>
        <v>24</v>
      </c>
      <c r="M49" s="10">
        <f t="shared" si="44"/>
        <v>24</v>
      </c>
      <c r="N49" s="10">
        <f t="shared" si="44"/>
        <v>24</v>
      </c>
      <c r="O49" s="10">
        <f t="shared" si="44"/>
        <v>24</v>
      </c>
      <c r="P49" s="10">
        <f t="shared" si="44"/>
        <v>24</v>
      </c>
      <c r="Q49" s="10">
        <f t="shared" si="44"/>
        <v>24</v>
      </c>
      <c r="R49" s="10">
        <f t="shared" si="44"/>
        <v>24</v>
      </c>
      <c r="S49" s="10">
        <f t="shared" si="44"/>
        <v>24</v>
      </c>
      <c r="T49" s="10">
        <f t="shared" si="44"/>
        <v>24</v>
      </c>
      <c r="U49" s="10">
        <f t="shared" si="44"/>
        <v>24</v>
      </c>
      <c r="V49" s="10">
        <f t="shared" si="44"/>
        <v>24</v>
      </c>
      <c r="W49" s="10">
        <f t="shared" si="44"/>
        <v>24</v>
      </c>
      <c r="X49" s="10">
        <f t="shared" si="44"/>
        <v>24</v>
      </c>
      <c r="Y49" s="10">
        <f t="shared" si="44"/>
        <v>24</v>
      </c>
      <c r="Z49" s="10">
        <f t="shared" si="44"/>
        <v>24</v>
      </c>
      <c r="AA49" s="10">
        <f t="shared" si="44"/>
        <v>24</v>
      </c>
      <c r="AB49" s="10">
        <f t="shared" si="44"/>
        <v>24</v>
      </c>
      <c r="AC49" s="10">
        <f t="shared" si="44"/>
        <v>24</v>
      </c>
      <c r="AD49" s="10">
        <f t="shared" si="44"/>
        <v>24</v>
      </c>
      <c r="AE49" s="83"/>
      <c r="AF49" s="10">
        <f>$C$49</f>
        <v>24</v>
      </c>
      <c r="AG49" s="10">
        <f>$C$49</f>
        <v>24</v>
      </c>
      <c r="AH49" s="10"/>
      <c r="AI49" s="10">
        <f t="shared" si="44"/>
        <v>24</v>
      </c>
      <c r="AJ49" s="10">
        <f>$C$49</f>
        <v>24</v>
      </c>
      <c r="AK49" s="10">
        <f>$C$49</f>
        <v>24</v>
      </c>
      <c r="AL49" s="79"/>
    </row>
    <row r="50" spans="1:38" x14ac:dyDescent="0.3">
      <c r="A50" s="76"/>
      <c r="B50" s="120"/>
      <c r="C50" s="78"/>
      <c r="D50" s="5" t="s">
        <v>126</v>
      </c>
      <c r="E50" s="11">
        <f>E49*E48</f>
        <v>2.544</v>
      </c>
      <c r="F50" s="11">
        <f t="shared" ref="F50:AD50" si="45">F49*F48</f>
        <v>2.6692079999999998</v>
      </c>
      <c r="G50" s="11">
        <f t="shared" si="45"/>
        <v>2.88</v>
      </c>
      <c r="H50" s="11">
        <f t="shared" si="45"/>
        <v>2.0698319999999999</v>
      </c>
      <c r="I50" s="11">
        <f t="shared" si="45"/>
        <v>4.08</v>
      </c>
      <c r="J50" s="11">
        <f t="shared" si="45"/>
        <v>4.2023999999999999</v>
      </c>
      <c r="K50" s="11">
        <f t="shared" si="45"/>
        <v>4.3128000000000002</v>
      </c>
      <c r="L50" s="11">
        <f t="shared" si="45"/>
        <v>3.6191999999999998</v>
      </c>
      <c r="M50" s="11">
        <f t="shared" si="45"/>
        <v>5.5991999999999997</v>
      </c>
      <c r="N50" s="11">
        <f t="shared" si="45"/>
        <v>3.2952000000000004</v>
      </c>
      <c r="O50" s="11">
        <f t="shared" si="45"/>
        <v>3.7128000000000001</v>
      </c>
      <c r="P50" s="11">
        <f t="shared" si="45"/>
        <v>3.5255999999999998</v>
      </c>
      <c r="Q50" s="11">
        <f t="shared" si="45"/>
        <v>2.7984</v>
      </c>
      <c r="R50" s="11">
        <f t="shared" si="45"/>
        <v>4.5359999999999996</v>
      </c>
      <c r="S50" s="11">
        <f t="shared" si="45"/>
        <v>4.0343999999999998</v>
      </c>
      <c r="T50" s="11">
        <f t="shared" si="45"/>
        <v>4.4976000000000003</v>
      </c>
      <c r="U50" s="11">
        <f t="shared" si="45"/>
        <v>4.2782608695652176</v>
      </c>
      <c r="V50" s="11">
        <f t="shared" si="45"/>
        <v>3.3099130434782609</v>
      </c>
      <c r="W50" s="11">
        <f t="shared" si="45"/>
        <v>4.4136000000000006</v>
      </c>
      <c r="X50" s="11">
        <f t="shared" si="45"/>
        <v>4.6128</v>
      </c>
      <c r="Y50" s="11">
        <f t="shared" si="45"/>
        <v>4.5359999999999996</v>
      </c>
      <c r="Z50" s="11">
        <f t="shared" si="45"/>
        <v>4.45296</v>
      </c>
      <c r="AA50" s="11">
        <f t="shared" si="45"/>
        <v>2.7360000000000002</v>
      </c>
      <c r="AB50" s="11">
        <f t="shared" si="45"/>
        <v>2.7360000000000002</v>
      </c>
      <c r="AC50" s="11">
        <f t="shared" si="45"/>
        <v>3.9005217391304354</v>
      </c>
      <c r="AD50" s="11">
        <f t="shared" si="45"/>
        <v>4.7232000000000003</v>
      </c>
      <c r="AE50" s="85"/>
      <c r="AF50" s="11">
        <f t="shared" ref="AF50:AK50" si="46">AF49*AF48</f>
        <v>4.68</v>
      </c>
      <c r="AG50" s="11">
        <f t="shared" si="46"/>
        <v>4.4016000000000002</v>
      </c>
      <c r="AH50" s="11"/>
      <c r="AI50" s="11">
        <f>AI49*AI48</f>
        <v>5.6424000000000003</v>
      </c>
      <c r="AJ50" s="11">
        <f t="shared" si="46"/>
        <v>5.8056000000000001</v>
      </c>
      <c r="AK50" s="11">
        <f t="shared" si="46"/>
        <v>3.9552</v>
      </c>
      <c r="AL50" s="81"/>
    </row>
    <row r="51" spans="1:38" x14ac:dyDescent="0.3">
      <c r="A51" s="76"/>
      <c r="B51" s="120"/>
      <c r="C51" s="78"/>
      <c r="D51" s="5" t="s">
        <v>121</v>
      </c>
      <c r="E51" s="11">
        <f>E49*E47</f>
        <v>3.8400000000000004E-2</v>
      </c>
      <c r="F51" s="11">
        <f t="shared" ref="F51:AD51" si="47">F49*F47</f>
        <v>0</v>
      </c>
      <c r="G51" s="11">
        <f t="shared" si="47"/>
        <v>0</v>
      </c>
      <c r="H51" s="11">
        <f t="shared" si="47"/>
        <v>0</v>
      </c>
      <c r="I51" s="11">
        <f t="shared" si="47"/>
        <v>3.8400000000000004E-2</v>
      </c>
      <c r="J51" s="11">
        <f t="shared" si="47"/>
        <v>0</v>
      </c>
      <c r="K51" s="11">
        <f t="shared" si="47"/>
        <v>0</v>
      </c>
      <c r="L51" s="11">
        <f t="shared" si="47"/>
        <v>0</v>
      </c>
      <c r="M51" s="11">
        <f t="shared" si="47"/>
        <v>0</v>
      </c>
      <c r="N51" s="11">
        <f t="shared" si="47"/>
        <v>0</v>
      </c>
      <c r="O51" s="11">
        <f t="shared" si="47"/>
        <v>0</v>
      </c>
      <c r="P51" s="11">
        <f t="shared" si="47"/>
        <v>0</v>
      </c>
      <c r="Q51" s="11">
        <f t="shared" si="47"/>
        <v>0</v>
      </c>
      <c r="R51" s="11">
        <f t="shared" si="47"/>
        <v>0</v>
      </c>
      <c r="S51" s="11">
        <f t="shared" si="47"/>
        <v>0</v>
      </c>
      <c r="T51" s="11">
        <f t="shared" si="47"/>
        <v>0</v>
      </c>
      <c r="U51" s="11">
        <f t="shared" si="47"/>
        <v>0</v>
      </c>
      <c r="V51" s="11">
        <f t="shared" si="47"/>
        <v>0</v>
      </c>
      <c r="W51" s="11">
        <f t="shared" si="47"/>
        <v>0</v>
      </c>
      <c r="X51" s="11">
        <f t="shared" si="47"/>
        <v>0</v>
      </c>
      <c r="Y51" s="11">
        <f t="shared" si="47"/>
        <v>0</v>
      </c>
      <c r="Z51" s="11">
        <f t="shared" si="47"/>
        <v>4.5600000000000002E-2</v>
      </c>
      <c r="AA51" s="11">
        <f t="shared" si="47"/>
        <v>0</v>
      </c>
      <c r="AB51" s="11">
        <f t="shared" si="47"/>
        <v>0</v>
      </c>
      <c r="AC51" s="11">
        <f t="shared" si="47"/>
        <v>0</v>
      </c>
      <c r="AD51" s="11">
        <f t="shared" si="47"/>
        <v>0</v>
      </c>
      <c r="AE51" s="85"/>
      <c r="AF51" s="11">
        <f t="shared" ref="AF51:AK51" si="48">AF49*AF47</f>
        <v>3.8400000000000004E-2</v>
      </c>
      <c r="AG51" s="11">
        <f t="shared" si="48"/>
        <v>0</v>
      </c>
      <c r="AH51" s="11"/>
      <c r="AI51" s="11">
        <f>AI49*AI47</f>
        <v>0</v>
      </c>
      <c r="AJ51" s="11">
        <f t="shared" si="48"/>
        <v>0</v>
      </c>
      <c r="AK51" s="11">
        <f t="shared" si="48"/>
        <v>0</v>
      </c>
      <c r="AL51" s="81"/>
    </row>
    <row r="52" spans="1:38" x14ac:dyDescent="0.3">
      <c r="A52" s="76"/>
      <c r="B52" s="120"/>
      <c r="C52" s="78"/>
      <c r="D52" s="5" t="s">
        <v>123</v>
      </c>
      <c r="E52" s="11">
        <f>(E50+E51)*1.15</f>
        <v>2.96976</v>
      </c>
      <c r="F52" s="11">
        <f t="shared" ref="F52:AD52" si="49">(F50+F51)*1.15</f>
        <v>3.0695891999999994</v>
      </c>
      <c r="G52" s="11">
        <f t="shared" si="49"/>
        <v>3.3119999999999998</v>
      </c>
      <c r="H52" s="11">
        <f t="shared" si="49"/>
        <v>2.3803067999999996</v>
      </c>
      <c r="I52" s="11">
        <f t="shared" si="49"/>
        <v>4.7361599999999999</v>
      </c>
      <c r="J52" s="11">
        <f t="shared" si="49"/>
        <v>4.8327599999999995</v>
      </c>
      <c r="K52" s="11">
        <f t="shared" si="49"/>
        <v>4.9597199999999999</v>
      </c>
      <c r="L52" s="11">
        <f t="shared" si="49"/>
        <v>4.1620799999999996</v>
      </c>
      <c r="M52" s="11">
        <f t="shared" si="49"/>
        <v>6.4390799999999988</v>
      </c>
      <c r="N52" s="11">
        <f t="shared" si="49"/>
        <v>3.7894800000000002</v>
      </c>
      <c r="O52" s="11">
        <f t="shared" si="49"/>
        <v>4.2697199999999995</v>
      </c>
      <c r="P52" s="11">
        <f t="shared" si="49"/>
        <v>4.0544399999999996</v>
      </c>
      <c r="Q52" s="11">
        <f t="shared" si="49"/>
        <v>3.2181599999999997</v>
      </c>
      <c r="R52" s="11">
        <f t="shared" si="49"/>
        <v>5.2163999999999993</v>
      </c>
      <c r="S52" s="11">
        <f t="shared" si="49"/>
        <v>4.6395599999999995</v>
      </c>
      <c r="T52" s="11">
        <f t="shared" si="49"/>
        <v>5.1722399999999995</v>
      </c>
      <c r="U52" s="11">
        <f t="shared" si="49"/>
        <v>4.92</v>
      </c>
      <c r="V52" s="11">
        <f t="shared" si="49"/>
        <v>3.8063999999999996</v>
      </c>
      <c r="W52" s="11">
        <f t="shared" si="49"/>
        <v>5.0756399999999999</v>
      </c>
      <c r="X52" s="11">
        <f t="shared" si="49"/>
        <v>5.3047199999999997</v>
      </c>
      <c r="Y52" s="11">
        <f t="shared" si="49"/>
        <v>5.2163999999999993</v>
      </c>
      <c r="Z52" s="11">
        <f t="shared" si="49"/>
        <v>5.1733440000000002</v>
      </c>
      <c r="AA52" s="11">
        <f t="shared" si="49"/>
        <v>3.1463999999999999</v>
      </c>
      <c r="AB52" s="11">
        <f t="shared" si="49"/>
        <v>3.1463999999999999</v>
      </c>
      <c r="AC52" s="11">
        <f t="shared" si="49"/>
        <v>4.4856000000000007</v>
      </c>
      <c r="AD52" s="11">
        <f t="shared" si="49"/>
        <v>5.4316800000000001</v>
      </c>
      <c r="AE52" s="85"/>
      <c r="AF52" s="11">
        <f t="shared" ref="AF52:AK52" si="50">(AF50+AF51)*1.15</f>
        <v>5.4261599999999994</v>
      </c>
      <c r="AG52" s="11">
        <f t="shared" si="50"/>
        <v>5.0618400000000001</v>
      </c>
      <c r="AH52" s="11"/>
      <c r="AI52" s="11">
        <f>(AI50+AI51)*1.15</f>
        <v>6.4887600000000001</v>
      </c>
      <c r="AJ52" s="11">
        <f t="shared" si="50"/>
        <v>6.6764399999999995</v>
      </c>
      <c r="AK52" s="11">
        <f t="shared" si="50"/>
        <v>4.5484799999999996</v>
      </c>
      <c r="AL52" s="81"/>
    </row>
    <row r="53" spans="1:38" x14ac:dyDescent="0.3">
      <c r="A53" s="76"/>
      <c r="B53" s="120"/>
      <c r="C53" s="78"/>
      <c r="D53" s="5" t="s">
        <v>124</v>
      </c>
      <c r="E53" s="11">
        <f>E46*1.15</f>
        <v>2.5989999999999998</v>
      </c>
      <c r="F53" s="11">
        <f t="shared" ref="F53:AD53" si="51">F46*1.15</f>
        <v>2.005255</v>
      </c>
      <c r="G53" s="11">
        <f t="shared" si="51"/>
        <v>2.6449999999999996</v>
      </c>
      <c r="H53" s="11">
        <f t="shared" si="51"/>
        <v>2.500445</v>
      </c>
      <c r="I53" s="11">
        <f t="shared" si="51"/>
        <v>2.3552</v>
      </c>
      <c r="J53" s="11">
        <f t="shared" si="51"/>
        <v>2.3854449999999998</v>
      </c>
      <c r="K53" s="11">
        <f t="shared" si="51"/>
        <v>2.3854449999999998</v>
      </c>
      <c r="L53" s="11">
        <f t="shared" si="51"/>
        <v>2.3854449999999998</v>
      </c>
      <c r="M53" s="11">
        <f t="shared" si="51"/>
        <v>2.4379999999999997</v>
      </c>
      <c r="N53" s="11">
        <f t="shared" si="51"/>
        <v>2.4379999999999997</v>
      </c>
      <c r="O53" s="11">
        <f t="shared" si="51"/>
        <v>2.093</v>
      </c>
      <c r="P53" s="11">
        <f t="shared" si="51"/>
        <v>2.500445</v>
      </c>
      <c r="Q53" s="11">
        <f t="shared" si="51"/>
        <v>2.500445</v>
      </c>
      <c r="R53" s="11">
        <f t="shared" si="51"/>
        <v>1.3224999999999998</v>
      </c>
      <c r="S53" s="11">
        <f t="shared" si="51"/>
        <v>2.1897149999999996</v>
      </c>
      <c r="T53" s="11">
        <f t="shared" si="51"/>
        <v>2.4742249999999997</v>
      </c>
      <c r="U53" s="11">
        <f t="shared" si="51"/>
        <v>2.1875</v>
      </c>
      <c r="V53" s="11">
        <f t="shared" si="51"/>
        <v>2.2309999999999999</v>
      </c>
      <c r="W53" s="11">
        <f t="shared" si="51"/>
        <v>2.5414999999999996</v>
      </c>
      <c r="X53" s="11">
        <f t="shared" si="51"/>
        <v>2.1311799999999996</v>
      </c>
      <c r="Y53" s="11">
        <f t="shared" si="51"/>
        <v>2.0917349999999999</v>
      </c>
      <c r="Z53" s="11">
        <f t="shared" si="51"/>
        <v>2.8220195000000001</v>
      </c>
      <c r="AA53" s="11">
        <f t="shared" si="51"/>
        <v>2.5073449999999995</v>
      </c>
      <c r="AB53" s="11">
        <f t="shared" si="51"/>
        <v>2.5073449999999995</v>
      </c>
      <c r="AC53" s="11">
        <f t="shared" si="51"/>
        <v>2.3048999999999999</v>
      </c>
      <c r="AD53" s="11">
        <f t="shared" si="51"/>
        <v>2.500445</v>
      </c>
      <c r="AE53" s="85"/>
      <c r="AF53" s="11">
        <f t="shared" ref="AF53:AK53" si="52">AF46*1.15</f>
        <v>2.4931999999999999</v>
      </c>
      <c r="AG53" s="11">
        <f t="shared" si="52"/>
        <v>2.5644999999999998</v>
      </c>
      <c r="AH53" s="11"/>
      <c r="AI53" s="11">
        <f>AI46*1.15</f>
        <v>2.8500449999999997</v>
      </c>
      <c r="AJ53" s="11">
        <f t="shared" si="52"/>
        <v>2.4402999999999997</v>
      </c>
      <c r="AK53" s="11">
        <f t="shared" si="52"/>
        <v>2.2769999999999997</v>
      </c>
      <c r="AL53" s="81"/>
    </row>
    <row r="54" spans="1:38" x14ac:dyDescent="0.3">
      <c r="A54" s="76"/>
      <c r="B54" s="120"/>
      <c r="C54" s="78"/>
      <c r="D54" s="5" t="s">
        <v>122</v>
      </c>
      <c r="E54" s="11">
        <f>E52+E53</f>
        <v>5.5687599999999993</v>
      </c>
      <c r="F54" s="11">
        <f t="shared" ref="F54:AD54" si="53">F52+F53</f>
        <v>5.0748441999999994</v>
      </c>
      <c r="G54" s="11">
        <f t="shared" si="53"/>
        <v>5.956999999999999</v>
      </c>
      <c r="H54" s="11">
        <f t="shared" si="53"/>
        <v>4.8807517999999996</v>
      </c>
      <c r="I54" s="11">
        <f t="shared" si="53"/>
        <v>7.0913599999999999</v>
      </c>
      <c r="J54" s="11">
        <f t="shared" si="53"/>
        <v>7.2182049999999993</v>
      </c>
      <c r="K54" s="11">
        <f t="shared" si="53"/>
        <v>7.3451649999999997</v>
      </c>
      <c r="L54" s="11">
        <f t="shared" si="53"/>
        <v>6.5475249999999994</v>
      </c>
      <c r="M54" s="11">
        <f t="shared" si="53"/>
        <v>8.8770799999999994</v>
      </c>
      <c r="N54" s="11">
        <f t="shared" si="53"/>
        <v>6.2274799999999999</v>
      </c>
      <c r="O54" s="11">
        <f t="shared" si="53"/>
        <v>6.3627199999999995</v>
      </c>
      <c r="P54" s="11">
        <f t="shared" si="53"/>
        <v>6.5548849999999996</v>
      </c>
      <c r="Q54" s="11">
        <f t="shared" si="53"/>
        <v>5.7186050000000002</v>
      </c>
      <c r="R54" s="11">
        <f t="shared" si="53"/>
        <v>6.538899999999999</v>
      </c>
      <c r="S54" s="11">
        <f t="shared" si="53"/>
        <v>6.8292749999999991</v>
      </c>
      <c r="T54" s="11">
        <f t="shared" si="53"/>
        <v>7.6464649999999992</v>
      </c>
      <c r="U54" s="11">
        <f t="shared" si="53"/>
        <v>7.1074999999999999</v>
      </c>
      <c r="V54" s="11">
        <f t="shared" si="53"/>
        <v>6.0373999999999999</v>
      </c>
      <c r="W54" s="11">
        <f t="shared" si="53"/>
        <v>7.6171399999999991</v>
      </c>
      <c r="X54" s="11">
        <f t="shared" si="53"/>
        <v>7.4358999999999993</v>
      </c>
      <c r="Y54" s="11">
        <f t="shared" si="53"/>
        <v>7.3081349999999992</v>
      </c>
      <c r="Z54" s="11">
        <f t="shared" si="53"/>
        <v>7.9953634999999998</v>
      </c>
      <c r="AA54" s="11">
        <f t="shared" si="53"/>
        <v>5.6537449999999989</v>
      </c>
      <c r="AB54" s="11">
        <f t="shared" si="53"/>
        <v>5.6537449999999989</v>
      </c>
      <c r="AC54" s="11">
        <f t="shared" si="53"/>
        <v>6.7905000000000006</v>
      </c>
      <c r="AD54" s="11">
        <f t="shared" si="53"/>
        <v>7.9321250000000001</v>
      </c>
      <c r="AE54" s="85"/>
      <c r="AF54" s="11">
        <f t="shared" ref="AF54:AK54" si="54">AF52+AF53</f>
        <v>7.9193599999999993</v>
      </c>
      <c r="AG54" s="11">
        <f t="shared" si="54"/>
        <v>7.6263399999999999</v>
      </c>
      <c r="AH54" s="11"/>
      <c r="AI54" s="11">
        <f>AI52+AI53</f>
        <v>9.3388050000000007</v>
      </c>
      <c r="AJ54" s="11">
        <f t="shared" si="54"/>
        <v>9.1167400000000001</v>
      </c>
      <c r="AK54" s="11">
        <f t="shared" si="54"/>
        <v>6.8254799999999989</v>
      </c>
      <c r="AL54" s="81"/>
    </row>
    <row r="55" spans="1:38" x14ac:dyDescent="0.3">
      <c r="A55" s="88"/>
      <c r="AE55" s="83"/>
      <c r="AL55" s="79"/>
    </row>
    <row r="56" spans="1:38" x14ac:dyDescent="0.3">
      <c r="A56" s="87"/>
      <c r="B56" s="46"/>
      <c r="C56" s="46"/>
      <c r="D56" s="49" t="str">
        <f>CONCATENATE("Best plans for ",B2, " assuming annual consumption of ",B26, " kWh")</f>
        <v>Best plans for Wellington assuming annual consumption of 9094 kWh</v>
      </c>
      <c r="E56" s="46"/>
      <c r="F56" s="46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</row>
    <row r="57" spans="1:38" x14ac:dyDescent="0.3">
      <c r="A57" s="87"/>
      <c r="B57" s="46"/>
      <c r="C57" s="46"/>
      <c r="D57" s="49" t="str">
        <f t="shared" ref="D57:AD58" si="55">D1</f>
        <v>Plan Type</v>
      </c>
      <c r="E57" s="49" t="str">
        <f t="shared" si="55"/>
        <v>EV plan</v>
      </c>
      <c r="F57" s="49" t="str">
        <f t="shared" si="55"/>
        <v>EV plan</v>
      </c>
      <c r="G57" s="49" t="str">
        <f t="shared" si="55"/>
        <v>EV plan</v>
      </c>
      <c r="H57" s="49" t="str">
        <f t="shared" si="55"/>
        <v>EV plan</v>
      </c>
      <c r="I57" s="49" t="str">
        <f t="shared" si="55"/>
        <v>Regular power plan</v>
      </c>
      <c r="J57" s="49" t="str">
        <f t="shared" si="55"/>
        <v>Regular power plan</v>
      </c>
      <c r="K57" s="49" t="str">
        <f t="shared" si="55"/>
        <v>Regular power plan</v>
      </c>
      <c r="L57" s="49" t="str">
        <f t="shared" si="55"/>
        <v>Regular power plan</v>
      </c>
      <c r="M57" s="49" t="str">
        <f t="shared" si="55"/>
        <v>Regular power plan</v>
      </c>
      <c r="N57" s="49" t="str">
        <f t="shared" si="55"/>
        <v>Regular power plan</v>
      </c>
      <c r="O57" s="49" t="str">
        <f t="shared" si="55"/>
        <v>Regular power plan</v>
      </c>
      <c r="P57" s="49" t="str">
        <f t="shared" si="55"/>
        <v>Regular power plan</v>
      </c>
      <c r="Q57" s="49" t="str">
        <f t="shared" si="55"/>
        <v>Regular power plan</v>
      </c>
      <c r="R57" s="49" t="str">
        <f t="shared" si="55"/>
        <v>Regular power plan</v>
      </c>
      <c r="S57" s="49" t="str">
        <f t="shared" si="55"/>
        <v>Regular power plan</v>
      </c>
      <c r="T57" s="49" t="str">
        <f t="shared" si="55"/>
        <v>Regular power plan</v>
      </c>
      <c r="U57" s="49" t="str">
        <f t="shared" si="55"/>
        <v>Regular power plan</v>
      </c>
      <c r="V57" s="49" t="str">
        <f t="shared" si="55"/>
        <v>Regular power plan</v>
      </c>
      <c r="W57" s="49" t="str">
        <f t="shared" si="55"/>
        <v>Regular power plan</v>
      </c>
      <c r="X57" s="49" t="str">
        <f t="shared" si="55"/>
        <v>Regular power plan</v>
      </c>
      <c r="Y57" s="49" t="str">
        <f t="shared" si="55"/>
        <v>Regular power plan</v>
      </c>
      <c r="Z57" s="49" t="str">
        <f t="shared" si="55"/>
        <v>Regular power plan</v>
      </c>
      <c r="AA57" s="49" t="str">
        <f t="shared" si="55"/>
        <v>Regular power plan</v>
      </c>
      <c r="AB57" s="49" t="str">
        <f t="shared" si="55"/>
        <v>Regular power plan</v>
      </c>
      <c r="AC57" s="49" t="str">
        <f t="shared" si="55"/>
        <v>Regular power plan</v>
      </c>
      <c r="AD57" s="49" t="str">
        <f t="shared" si="55"/>
        <v>Regular power plan</v>
      </c>
      <c r="AE57" s="83"/>
      <c r="AF57" s="49" t="str">
        <f t="shared" ref="AF57:AK58" si="56">AF1</f>
        <v>Bundle Power Plan</v>
      </c>
      <c r="AG57" s="49" t="str">
        <f t="shared" si="56"/>
        <v>Bundle Power Plan</v>
      </c>
      <c r="AH57" s="49"/>
      <c r="AI57" s="49" t="str">
        <f>AI1</f>
        <v>Bundle power plan</v>
      </c>
      <c r="AJ57" s="49" t="str">
        <f t="shared" si="56"/>
        <v>Bundle Power Plan</v>
      </c>
      <c r="AK57" s="49" t="str">
        <f t="shared" si="56"/>
        <v>Bundle Power Plan</v>
      </c>
      <c r="AL57" s="79"/>
    </row>
    <row r="58" spans="1:38" ht="14.4" customHeight="1" x14ac:dyDescent="0.3">
      <c r="A58" s="87"/>
      <c r="B58" s="75"/>
      <c r="C58" s="75"/>
      <c r="D58" s="5" t="s">
        <v>106</v>
      </c>
      <c r="E58" s="5" t="str">
        <f t="shared" si="55"/>
        <v>Contact EV - Good Charge (Standard)</v>
      </c>
      <c r="F58" s="5" t="str">
        <f t="shared" si="55"/>
        <v>Meridian EV</v>
      </c>
      <c r="G58" s="5" t="str">
        <f t="shared" si="55"/>
        <v>Genesis EV Plan</v>
      </c>
      <c r="H58" s="5" t="str">
        <f t="shared" si="55"/>
        <v>Z Energy - EV at Home Plan</v>
      </c>
      <c r="I58" s="5" t="str">
        <f t="shared" si="55"/>
        <v>Contact Basic Plan (Standard)</v>
      </c>
      <c r="J58" s="5" t="str">
        <f t="shared" si="55"/>
        <v>Ecotricity ecoSAVER (Standard)</v>
      </c>
      <c r="K58" s="5" t="str">
        <f t="shared" si="55"/>
        <v>Ecotricity ecoANYTIME (Standard)</v>
      </c>
      <c r="L58" s="5" t="str">
        <f t="shared" si="55"/>
        <v>Ecotricity ecoWHOLESALE (Standard)</v>
      </c>
      <c r="M58" s="5" t="str">
        <f t="shared" si="55"/>
        <v>Electric Kiwi - Kiwi (Standard)</v>
      </c>
      <c r="N58" s="5" t="str">
        <f t="shared" si="55"/>
        <v>Electric Kiwi - MoveMaster (Standard)</v>
      </c>
      <c r="O58" s="5" t="str">
        <f t="shared" si="55"/>
        <v>Electric Kiwi - Prepay 300 (Standard)</v>
      </c>
      <c r="P58" s="5" t="str">
        <f t="shared" si="55"/>
        <v>Flick Energy Flat (Standard)</v>
      </c>
      <c r="Q58" s="5" t="str">
        <f t="shared" si="55"/>
        <v>Flick Energy Off Peak (Standard)</v>
      </c>
      <c r="R58" s="5" t="str">
        <f t="shared" si="55"/>
        <v>Frank Energy (Standard)</v>
      </c>
      <c r="S58" s="5" t="str">
        <f t="shared" si="55"/>
        <v>Genesis Energy Basic (Standard)</v>
      </c>
      <c r="T58" s="5" t="str">
        <f t="shared" si="55"/>
        <v>Genesis Energy Plus (Standard)</v>
      </c>
      <c r="U58" s="5" t="str">
        <f t="shared" si="55"/>
        <v>Globug (Standard)</v>
      </c>
      <c r="V58" s="5" t="str">
        <f t="shared" si="55"/>
        <v>Mercury Open Term (Standard)</v>
      </c>
      <c r="W58" s="5" t="str">
        <f t="shared" si="55"/>
        <v>Mercury 1 Year Fixed (Standard)</v>
      </c>
      <c r="X58" s="5" t="str">
        <f t="shared" si="55"/>
        <v>Meridian 2- year contract (Standard)</v>
      </c>
      <c r="Y58" s="5" t="str">
        <f t="shared" si="55"/>
        <v>Meridian No Fixed Term (Standard)</v>
      </c>
      <c r="Z58" s="5" t="str">
        <f t="shared" si="55"/>
        <v>Nova Energy (Standard)</v>
      </c>
      <c r="AA58" s="5" t="str">
        <f t="shared" si="55"/>
        <v>Octopus Flexi (Standard)</v>
      </c>
      <c r="AB58" s="5" t="str">
        <f t="shared" si="55"/>
        <v>Octopus Peaker (Standard)</v>
      </c>
      <c r="AC58" s="5" t="str">
        <f t="shared" si="55"/>
        <v>Powershop (Standard)</v>
      </c>
      <c r="AD58" s="5" t="str">
        <f t="shared" si="55"/>
        <v>Z Fuel back home (Standard)</v>
      </c>
      <c r="AE58" s="83"/>
      <c r="AF58" s="5" t="str">
        <f t="shared" si="56"/>
        <v>Contact Broadband Bundle (Standard)</v>
      </c>
      <c r="AG58" s="5" t="str">
        <f t="shared" si="56"/>
        <v>Mercury Broadband Bundle (Standard)</v>
      </c>
      <c r="AH58" s="5"/>
      <c r="AI58" s="5" t="str">
        <f>AI2</f>
        <v>Slingshot (Standard)</v>
      </c>
      <c r="AJ58" s="5" t="str">
        <f t="shared" si="56"/>
        <v>2degrees Bundle (Standard)</v>
      </c>
      <c r="AK58" s="5" t="str">
        <f t="shared" si="56"/>
        <v>Electric Kiwi - PowerShifter (Standard)</v>
      </c>
      <c r="AL58" s="79"/>
    </row>
    <row r="59" spans="1:38" ht="28.8" customHeight="1" x14ac:dyDescent="0.3">
      <c r="A59" s="87"/>
      <c r="B59" s="106" t="s">
        <v>90</v>
      </c>
      <c r="C59" s="106"/>
      <c r="D59" s="5" t="s">
        <v>74</v>
      </c>
      <c r="E59" s="6">
        <f t="shared" ref="E59:AD59" si="57">E24</f>
        <v>2794.4896499999995</v>
      </c>
      <c r="F59" s="6">
        <f t="shared" si="57"/>
        <v>2393.5284895482901</v>
      </c>
      <c r="G59" s="6">
        <f t="shared" si="57"/>
        <v>2717.8168987139998</v>
      </c>
      <c r="H59" s="6">
        <f t="shared" si="57"/>
        <v>2433.0474074699996</v>
      </c>
      <c r="I59" s="6">
        <f t="shared" si="57"/>
        <v>2654.2579599999999</v>
      </c>
      <c r="J59" s="6">
        <f t="shared" si="57"/>
        <v>2956.7227995999997</v>
      </c>
      <c r="K59" s="6">
        <f t="shared" si="57"/>
        <v>2970.4647429999995</v>
      </c>
      <c r="L59" s="6">
        <f t="shared" si="57"/>
        <v>2789.4768643999996</v>
      </c>
      <c r="M59" s="6">
        <f t="shared" si="57"/>
        <v>3581.6489846999993</v>
      </c>
      <c r="N59" s="6">
        <f t="shared" si="57"/>
        <v>3132.2121372000001</v>
      </c>
      <c r="O59" s="6">
        <f t="shared" si="57"/>
        <v>2549.1008376</v>
      </c>
      <c r="P59" s="6">
        <f t="shared" si="57"/>
        <v>2448.9573150000001</v>
      </c>
      <c r="Q59" s="6">
        <f t="shared" si="57"/>
        <v>2446.5519519999998</v>
      </c>
      <c r="R59" s="6">
        <f t="shared" si="57"/>
        <v>2459.2934</v>
      </c>
      <c r="S59" s="6">
        <f t="shared" si="57"/>
        <v>2557.2525849999997</v>
      </c>
      <c r="T59" s="6">
        <f t="shared" si="57"/>
        <v>2591.1636610999999</v>
      </c>
      <c r="U59" s="6">
        <f t="shared" si="57"/>
        <v>2662.7075</v>
      </c>
      <c r="V59" s="6">
        <f t="shared" si="57"/>
        <v>2256.6233999999999</v>
      </c>
      <c r="W59" s="6">
        <f t="shared" si="57"/>
        <v>2600.8920899999998</v>
      </c>
      <c r="X59" s="6">
        <f t="shared" si="57"/>
        <v>2587.9275199999997</v>
      </c>
      <c r="Y59" s="6">
        <f t="shared" si="57"/>
        <v>2620.064175</v>
      </c>
      <c r="Z59" s="6">
        <f t="shared" si="57"/>
        <v>2990.3033814999999</v>
      </c>
      <c r="AA59" s="6">
        <f t="shared" si="57"/>
        <v>2831.3140069999999</v>
      </c>
      <c r="AB59" s="6">
        <f t="shared" si="57"/>
        <v>2831.3140069999999</v>
      </c>
      <c r="AC59" s="6">
        <f t="shared" si="57"/>
        <v>2390.9571000000001</v>
      </c>
      <c r="AD59" s="6">
        <f t="shared" si="57"/>
        <v>2970.8165049999998</v>
      </c>
      <c r="AE59" s="85"/>
      <c r="AF59" s="6">
        <f>AF24</f>
        <v>2966.0804599999997</v>
      </c>
      <c r="AG59" s="6">
        <f>AG24</f>
        <v>2854.0580399999999</v>
      </c>
      <c r="AH59" s="6"/>
      <c r="AI59" s="6">
        <f>AI24</f>
        <v>3258.9657349999993</v>
      </c>
      <c r="AJ59" s="6">
        <f>AJ24</f>
        <v>3420.5238899999995</v>
      </c>
      <c r="AK59" s="6">
        <f>AK24</f>
        <v>2554.5998799999998</v>
      </c>
      <c r="AL59" s="81"/>
    </row>
    <row r="60" spans="1:38" x14ac:dyDescent="0.3">
      <c r="A60" s="87"/>
      <c r="B60" s="106"/>
      <c r="C60" s="106"/>
      <c r="D60" s="5" t="s">
        <v>75</v>
      </c>
      <c r="E60" s="5" t="str">
        <f t="shared" ref="E60:AD60" si="58">E3</f>
        <v>Open</v>
      </c>
      <c r="F60" s="5" t="str">
        <f t="shared" si="58"/>
        <v>Fixed (24 months, prices fixed too)</v>
      </c>
      <c r="G60" s="5" t="str">
        <f t="shared" si="58"/>
        <v>Fixed (12 months)</v>
      </c>
      <c r="H60" s="5" t="str">
        <f t="shared" si="58"/>
        <v>Open</v>
      </c>
      <c r="I60" s="5" t="str">
        <f t="shared" si="58"/>
        <v>Open</v>
      </c>
      <c r="J60" s="5" t="str">
        <f t="shared" si="58"/>
        <v xml:space="preserve">Open </v>
      </c>
      <c r="K60" s="5" t="str">
        <f t="shared" si="58"/>
        <v>Open (prices fixed for 12 months)</v>
      </c>
      <c r="L60" s="5" t="str">
        <f t="shared" si="58"/>
        <v>Open (prices change every 30 minutes)</v>
      </c>
      <c r="M60" s="5" t="str">
        <f t="shared" si="58"/>
        <v>Open</v>
      </c>
      <c r="N60" s="5" t="str">
        <f t="shared" si="58"/>
        <v>Open</v>
      </c>
      <c r="O60" s="5" t="str">
        <f t="shared" si="58"/>
        <v>Open</v>
      </c>
      <c r="P60" s="5" t="str">
        <f t="shared" si="58"/>
        <v>Open</v>
      </c>
      <c r="Q60" s="5" t="str">
        <f t="shared" si="58"/>
        <v>Open</v>
      </c>
      <c r="R60" s="5" t="str">
        <f t="shared" si="58"/>
        <v>Open</v>
      </c>
      <c r="S60" s="5" t="str">
        <f t="shared" si="58"/>
        <v>Fixed (12 months)</v>
      </c>
      <c r="T60" s="5" t="str">
        <f t="shared" si="58"/>
        <v>Open or Fixed</v>
      </c>
      <c r="U60" s="5" t="str">
        <f t="shared" si="58"/>
        <v>Open</v>
      </c>
      <c r="V60" s="5" t="str">
        <f t="shared" si="58"/>
        <v>Open</v>
      </c>
      <c r="W60" s="5" t="str">
        <f t="shared" si="58"/>
        <v>Fixed (12 months)</v>
      </c>
      <c r="X60" s="5" t="str">
        <f t="shared" si="58"/>
        <v>Fixed (24 months)</v>
      </c>
      <c r="Y60" s="5" t="str">
        <f t="shared" si="58"/>
        <v>Open</v>
      </c>
      <c r="Z60" s="5" t="str">
        <f t="shared" si="58"/>
        <v>Open</v>
      </c>
      <c r="AA60" s="5" t="str">
        <f t="shared" si="58"/>
        <v>Open</v>
      </c>
      <c r="AB60" s="5" t="str">
        <f t="shared" si="58"/>
        <v>Open</v>
      </c>
      <c r="AC60" s="5" t="str">
        <f t="shared" si="58"/>
        <v>Open</v>
      </c>
      <c r="AD60" s="5" t="str">
        <f t="shared" si="58"/>
        <v>Open</v>
      </c>
      <c r="AE60" s="83"/>
      <c r="AF60" s="5" t="str">
        <f>AF3</f>
        <v>Open</v>
      </c>
      <c r="AG60" s="5" t="str">
        <f>AG3</f>
        <v>Fixed (12 months)</v>
      </c>
      <c r="AH60" s="5"/>
      <c r="AI60" s="5" t="str">
        <f>AI3</f>
        <v>Fixed 12 months</v>
      </c>
      <c r="AJ60" s="5" t="str">
        <f>AJ3</f>
        <v>Open / Fixed</v>
      </c>
      <c r="AK60" s="5" t="e">
        <f>AK3</f>
        <v>#N/A</v>
      </c>
      <c r="AL60" s="79"/>
    </row>
    <row r="61" spans="1:38" x14ac:dyDescent="0.3">
      <c r="A61" s="87"/>
      <c r="B61" s="106"/>
      <c r="C61" s="106"/>
      <c r="D61" s="5" t="s">
        <v>107</v>
      </c>
      <c r="E61" s="5">
        <f t="shared" ref="E61:AD61" si="59">E19</f>
        <v>0</v>
      </c>
      <c r="F61" s="5" t="str">
        <f t="shared" si="59"/>
        <v>EV01</v>
      </c>
      <c r="G61" s="5" t="str">
        <f t="shared" si="59"/>
        <v>EV04</v>
      </c>
      <c r="H61" s="5" t="str">
        <f t="shared" si="59"/>
        <v>EV05</v>
      </c>
      <c r="I61" s="5" t="str">
        <f t="shared" si="59"/>
        <v>.</v>
      </c>
      <c r="J61" s="5" t="str">
        <f t="shared" si="59"/>
        <v>.</v>
      </c>
      <c r="K61" s="5" t="str">
        <f t="shared" si="59"/>
        <v>.</v>
      </c>
      <c r="L61" s="5" t="str">
        <f t="shared" si="59"/>
        <v>.</v>
      </c>
      <c r="M61" s="5" t="str">
        <f t="shared" si="59"/>
        <v>.</v>
      </c>
      <c r="N61" s="5" t="str">
        <f t="shared" si="59"/>
        <v>.</v>
      </c>
      <c r="O61" s="5">
        <f t="shared" si="59"/>
        <v>0</v>
      </c>
      <c r="P61" s="5" t="str">
        <f t="shared" si="59"/>
        <v>.</v>
      </c>
      <c r="Q61" s="5" t="str">
        <f t="shared" si="59"/>
        <v>.</v>
      </c>
      <c r="R61" s="5" t="str">
        <f t="shared" si="59"/>
        <v>.</v>
      </c>
      <c r="S61" s="5" t="str">
        <f t="shared" si="59"/>
        <v>.</v>
      </c>
      <c r="T61" s="5" t="str">
        <f t="shared" si="59"/>
        <v>DISC-03</v>
      </c>
      <c r="U61" s="5" t="str">
        <f t="shared" si="59"/>
        <v>.</v>
      </c>
      <c r="V61" s="5" t="str">
        <f t="shared" si="59"/>
        <v>.</v>
      </c>
      <c r="W61" s="5" t="str">
        <f t="shared" si="59"/>
        <v>DISC-04</v>
      </c>
      <c r="X61" s="5" t="str">
        <f t="shared" si="59"/>
        <v>DISC-07</v>
      </c>
      <c r="Y61" s="5" t="str">
        <f t="shared" si="59"/>
        <v>DISC-10</v>
      </c>
      <c r="Z61" s="5" t="str">
        <f t="shared" si="59"/>
        <v>.</v>
      </c>
      <c r="AA61" s="5" t="str">
        <f t="shared" si="59"/>
        <v>.</v>
      </c>
      <c r="AB61" s="5" t="str">
        <f t="shared" si="59"/>
        <v>.</v>
      </c>
      <c r="AC61" s="5" t="str">
        <f t="shared" si="59"/>
        <v>DISC-08</v>
      </c>
      <c r="AD61" s="5" t="str">
        <f t="shared" si="59"/>
        <v>DISC-09</v>
      </c>
      <c r="AE61" s="83"/>
      <c r="AF61" s="5" t="str">
        <f>AF19</f>
        <v>BUND-05</v>
      </c>
      <c r="AG61" s="5" t="str">
        <f>AG19</f>
        <v>BUND-04</v>
      </c>
      <c r="AH61" s="5"/>
      <c r="AI61" s="5" t="str">
        <f>AI19</f>
        <v>BUND-02</v>
      </c>
      <c r="AJ61" s="5" t="str">
        <f>AJ19</f>
        <v>BUND-06</v>
      </c>
      <c r="AK61" s="5" t="e">
        <f>AK19</f>
        <v>#N/A</v>
      </c>
      <c r="AL61" s="79"/>
    </row>
    <row r="62" spans="1:38" x14ac:dyDescent="0.3">
      <c r="A62" s="118"/>
      <c r="B62" s="118" t="s">
        <v>217</v>
      </c>
      <c r="C62" s="118"/>
      <c r="D62" s="12" t="s">
        <v>157</v>
      </c>
      <c r="E62" s="51">
        <f>E52</f>
        <v>2.96976</v>
      </c>
      <c r="F62" s="51">
        <f>F52</f>
        <v>3.0695891999999994</v>
      </c>
      <c r="G62" s="51">
        <f>G52</f>
        <v>3.3119999999999998</v>
      </c>
      <c r="H62" s="51">
        <f>H52</f>
        <v>2.3803067999999996</v>
      </c>
      <c r="I62" s="51">
        <f t="shared" ref="I62:AD62" si="60">I52</f>
        <v>4.7361599999999999</v>
      </c>
      <c r="J62" s="51">
        <f t="shared" si="60"/>
        <v>4.8327599999999995</v>
      </c>
      <c r="K62" s="51">
        <f t="shared" si="60"/>
        <v>4.9597199999999999</v>
      </c>
      <c r="L62" s="51">
        <f t="shared" si="60"/>
        <v>4.1620799999999996</v>
      </c>
      <c r="M62" s="51">
        <f t="shared" si="60"/>
        <v>6.4390799999999988</v>
      </c>
      <c r="N62" s="51">
        <f t="shared" si="60"/>
        <v>3.7894800000000002</v>
      </c>
      <c r="O62" s="51">
        <f t="shared" si="60"/>
        <v>4.2697199999999995</v>
      </c>
      <c r="P62" s="51">
        <f t="shared" si="60"/>
        <v>4.0544399999999996</v>
      </c>
      <c r="Q62" s="51">
        <f t="shared" si="60"/>
        <v>3.2181599999999997</v>
      </c>
      <c r="R62" s="51">
        <f t="shared" si="60"/>
        <v>5.2163999999999993</v>
      </c>
      <c r="S62" s="51">
        <f t="shared" si="60"/>
        <v>4.6395599999999995</v>
      </c>
      <c r="T62" s="51">
        <f t="shared" si="60"/>
        <v>5.1722399999999995</v>
      </c>
      <c r="U62" s="51">
        <f t="shared" si="60"/>
        <v>4.92</v>
      </c>
      <c r="V62" s="51">
        <f t="shared" si="60"/>
        <v>3.8063999999999996</v>
      </c>
      <c r="W62" s="51">
        <f t="shared" si="60"/>
        <v>5.0756399999999999</v>
      </c>
      <c r="X62" s="51">
        <f t="shared" si="60"/>
        <v>5.3047199999999997</v>
      </c>
      <c r="Y62" s="51">
        <f t="shared" si="60"/>
        <v>5.2163999999999993</v>
      </c>
      <c r="Z62" s="51">
        <f t="shared" si="60"/>
        <v>5.1733440000000002</v>
      </c>
      <c r="AA62" s="51">
        <f t="shared" si="60"/>
        <v>3.1463999999999999</v>
      </c>
      <c r="AB62" s="51">
        <f t="shared" si="60"/>
        <v>3.1463999999999999</v>
      </c>
      <c r="AC62" s="51">
        <f t="shared" si="60"/>
        <v>4.4856000000000007</v>
      </c>
      <c r="AD62" s="51">
        <f t="shared" si="60"/>
        <v>5.4316800000000001</v>
      </c>
      <c r="AE62" s="85"/>
      <c r="AF62" s="51">
        <f t="shared" ref="AF62:AK62" si="61">AF52</f>
        <v>5.4261599999999994</v>
      </c>
      <c r="AG62" s="51">
        <f t="shared" si="61"/>
        <v>5.0618400000000001</v>
      </c>
      <c r="AH62" s="51"/>
      <c r="AI62" s="51">
        <f>AI52</f>
        <v>6.4887600000000001</v>
      </c>
      <c r="AJ62" s="51">
        <f t="shared" si="61"/>
        <v>6.6764399999999995</v>
      </c>
      <c r="AK62" s="51">
        <f t="shared" si="61"/>
        <v>4.5484799999999996</v>
      </c>
      <c r="AL62" s="81"/>
    </row>
    <row r="63" spans="1:38" x14ac:dyDescent="0.3">
      <c r="A63" s="118"/>
      <c r="B63" s="118"/>
      <c r="C63" s="118"/>
      <c r="D63" s="12" t="s">
        <v>158</v>
      </c>
      <c r="E63" s="51">
        <f>E54</f>
        <v>5.5687599999999993</v>
      </c>
      <c r="F63" s="51">
        <f>F54</f>
        <v>5.0748441999999994</v>
      </c>
      <c r="G63" s="51">
        <f>G54</f>
        <v>5.956999999999999</v>
      </c>
      <c r="H63" s="51">
        <f>H54</f>
        <v>4.8807517999999996</v>
      </c>
      <c r="I63" s="51">
        <f t="shared" ref="I63:AD63" si="62">I54</f>
        <v>7.0913599999999999</v>
      </c>
      <c r="J63" s="51">
        <f t="shared" si="62"/>
        <v>7.2182049999999993</v>
      </c>
      <c r="K63" s="51">
        <f t="shared" si="62"/>
        <v>7.3451649999999997</v>
      </c>
      <c r="L63" s="51">
        <f t="shared" si="62"/>
        <v>6.5475249999999994</v>
      </c>
      <c r="M63" s="51">
        <f t="shared" si="62"/>
        <v>8.8770799999999994</v>
      </c>
      <c r="N63" s="51">
        <f t="shared" si="62"/>
        <v>6.2274799999999999</v>
      </c>
      <c r="O63" s="51">
        <f t="shared" si="62"/>
        <v>6.3627199999999995</v>
      </c>
      <c r="P63" s="51">
        <f t="shared" si="62"/>
        <v>6.5548849999999996</v>
      </c>
      <c r="Q63" s="51">
        <f t="shared" si="62"/>
        <v>5.7186050000000002</v>
      </c>
      <c r="R63" s="51">
        <f t="shared" si="62"/>
        <v>6.538899999999999</v>
      </c>
      <c r="S63" s="51">
        <f t="shared" si="62"/>
        <v>6.8292749999999991</v>
      </c>
      <c r="T63" s="51">
        <f t="shared" si="62"/>
        <v>7.6464649999999992</v>
      </c>
      <c r="U63" s="51">
        <f t="shared" si="62"/>
        <v>7.1074999999999999</v>
      </c>
      <c r="V63" s="51">
        <f t="shared" si="62"/>
        <v>6.0373999999999999</v>
      </c>
      <c r="W63" s="51">
        <f t="shared" si="62"/>
        <v>7.6171399999999991</v>
      </c>
      <c r="X63" s="51">
        <f t="shared" si="62"/>
        <v>7.4358999999999993</v>
      </c>
      <c r="Y63" s="51">
        <f t="shared" si="62"/>
        <v>7.3081349999999992</v>
      </c>
      <c r="Z63" s="51">
        <f t="shared" si="62"/>
        <v>7.9953634999999998</v>
      </c>
      <c r="AA63" s="51">
        <f t="shared" si="62"/>
        <v>5.6537449999999989</v>
      </c>
      <c r="AB63" s="51">
        <f t="shared" si="62"/>
        <v>5.6537449999999989</v>
      </c>
      <c r="AC63" s="51">
        <f t="shared" si="62"/>
        <v>6.7905000000000006</v>
      </c>
      <c r="AD63" s="51">
        <f t="shared" si="62"/>
        <v>7.9321250000000001</v>
      </c>
      <c r="AE63" s="85"/>
      <c r="AF63" s="51">
        <f t="shared" ref="AF63:AK63" si="63">AF54</f>
        <v>7.9193599999999993</v>
      </c>
      <c r="AG63" s="51">
        <f t="shared" si="63"/>
        <v>7.6263399999999999</v>
      </c>
      <c r="AH63" s="51"/>
      <c r="AI63" s="51">
        <f>AI54</f>
        <v>9.3388050000000007</v>
      </c>
      <c r="AJ63" s="51">
        <f t="shared" si="63"/>
        <v>9.1167400000000001</v>
      </c>
      <c r="AK63" s="51">
        <f t="shared" si="63"/>
        <v>6.8254799999999989</v>
      </c>
      <c r="AL63" s="81"/>
    </row>
    <row r="64" spans="1:38" ht="14.4" customHeight="1" x14ac:dyDescent="0.3">
      <c r="A64" s="119" t="s">
        <v>218</v>
      </c>
      <c r="B64" s="119"/>
      <c r="C64" s="119"/>
      <c r="D64" s="77" t="s">
        <v>219</v>
      </c>
      <c r="E64" s="78">
        <f>VLOOKUP(E58,'Plan terms'!$A:$G,6,FALSE)</f>
        <v>0</v>
      </c>
      <c r="F64" s="78">
        <f>VLOOKUP(F58,'Plan terms'!$A:$G,6,FALSE)</f>
        <v>0</v>
      </c>
      <c r="G64" s="78">
        <f>VLOOKUP(G58,'Plan terms'!$A:$G,6,FALSE)</f>
        <v>0</v>
      </c>
      <c r="H64" s="78">
        <f>VLOOKUP(H58,'Plan terms'!$A:$G,6,FALSE)</f>
        <v>0</v>
      </c>
      <c r="I64" s="78">
        <f>VLOOKUP(I58,'Plan terms'!$A:$G,6,FALSE)</f>
        <v>0</v>
      </c>
      <c r="J64" s="78">
        <f>VLOOKUP(J58,'Plan terms'!$A:$G,6,FALSE)</f>
        <v>0</v>
      </c>
      <c r="K64" s="78">
        <f>VLOOKUP(K58,'Plan terms'!$A:$G,6,FALSE)</f>
        <v>0</v>
      </c>
      <c r="L64" s="78">
        <f>VLOOKUP(L58,'Plan terms'!$A:$G,6,FALSE)</f>
        <v>0</v>
      </c>
      <c r="M64" s="78">
        <f>VLOOKUP(M58,'Plan terms'!$A:$G,6,FALSE)</f>
        <v>0</v>
      </c>
      <c r="N64" s="78">
        <f>VLOOKUP(N58,'Plan terms'!$A:$G,6,FALSE)</f>
        <v>0</v>
      </c>
      <c r="O64" s="78">
        <f>VLOOKUP(O58,'Plan terms'!$A:$G,6,FALSE)</f>
        <v>0</v>
      </c>
      <c r="P64" s="78">
        <f>VLOOKUP(P58,'Plan terms'!$A:$G,6,FALSE)</f>
        <v>0</v>
      </c>
      <c r="Q64" s="78">
        <f>VLOOKUP(Q58,'Plan terms'!$A:$G,6,FALSE)</f>
        <v>0</v>
      </c>
      <c r="R64" s="78">
        <f>VLOOKUP(R58,'Plan terms'!$A:$G,6,FALSE)</f>
        <v>0</v>
      </c>
      <c r="S64" s="78">
        <f>VLOOKUP(S58,'Plan terms'!$A:$G,6,FALSE)</f>
        <v>0.02</v>
      </c>
      <c r="T64" s="78">
        <f>VLOOKUP(T58,'Plan terms'!$A:$G,6,FALSE)</f>
        <v>0.03</v>
      </c>
      <c r="U64" s="78">
        <f>VLOOKUP(U58,'Plan terms'!$A:$G,6,FALSE)</f>
        <v>0</v>
      </c>
      <c r="V64" s="78">
        <f>VLOOKUP(V58,'Plan terms'!$A:$G,6,FALSE)</f>
        <v>0</v>
      </c>
      <c r="W64" s="78">
        <f>VLOOKUP(W58,'Plan terms'!$A:$G,6,FALSE)</f>
        <v>0</v>
      </c>
      <c r="X64" s="78">
        <f>VLOOKUP(X58,'Plan terms'!$A:$G,6,FALSE)</f>
        <v>0</v>
      </c>
      <c r="Y64" s="78">
        <f>VLOOKUP(Y58,'Plan terms'!$A:$G,6,FALSE)</f>
        <v>0</v>
      </c>
      <c r="Z64" s="78">
        <f>VLOOKUP(Z58,'Plan terms'!$A:$G,6,FALSE)</f>
        <v>0</v>
      </c>
      <c r="AA64" s="78">
        <f>VLOOKUP(AA58,'Plan terms'!$A:$G,6,FALSE)</f>
        <v>0</v>
      </c>
      <c r="AB64" s="78">
        <f>VLOOKUP(AB58,'Plan terms'!$A:$G,6,FALSE)</f>
        <v>0</v>
      </c>
      <c r="AC64" s="78">
        <f>VLOOKUP(AC58,'Plan terms'!$A:$G,6,FALSE)</f>
        <v>0</v>
      </c>
      <c r="AD64" s="78">
        <f>VLOOKUP(AD58,'Plan terms'!$A:$G,6,FALSE)</f>
        <v>0</v>
      </c>
      <c r="AE64" s="83"/>
      <c r="AF64" s="78">
        <f>VLOOKUP(AF58,'Plan terms'!$A:$G,6,FALSE)</f>
        <v>0</v>
      </c>
      <c r="AG64" s="78">
        <f>VLOOKUP(AG58,'Plan terms'!$A:$G,6,FALSE)</f>
        <v>0</v>
      </c>
      <c r="AH64" s="78"/>
      <c r="AI64" s="78">
        <f>VLOOKUP(AI58,'Plan terms'!$A:$G,6,FALSE)</f>
        <v>0</v>
      </c>
      <c r="AJ64" s="78">
        <f>VLOOKUP(AJ58,'Plan terms'!$A:$G,6,FALSE)</f>
        <v>0</v>
      </c>
      <c r="AK64" s="78" t="e">
        <f>VLOOKUP(AK58,'Plan terms'!$A:$G,6,FALSE)</f>
        <v>#N/A</v>
      </c>
      <c r="AL64" s="79"/>
    </row>
    <row r="65" spans="1:38" x14ac:dyDescent="0.3">
      <c r="A65" s="119"/>
      <c r="B65" s="119"/>
      <c r="C65" s="119"/>
      <c r="D65" s="11" t="s">
        <v>220</v>
      </c>
      <c r="E65" s="78">
        <f>VLOOKUP(E58,'Plan terms'!$A:$G,7,FALSE)</f>
        <v>0</v>
      </c>
      <c r="F65" s="78">
        <f>VLOOKUP(F58,'Plan terms'!$A:$G,7,FALSE)</f>
        <v>0</v>
      </c>
      <c r="G65" s="78">
        <f>VLOOKUP(G58,'Plan terms'!$A:$G,7,FALSE)</f>
        <v>0</v>
      </c>
      <c r="H65" s="78">
        <f>VLOOKUP(H58,'Plan terms'!$A:$G,7,FALSE)</f>
        <v>0</v>
      </c>
      <c r="I65" s="78">
        <f>VLOOKUP(I58,'Plan terms'!$A:$G,7,FALSE)</f>
        <v>0</v>
      </c>
      <c r="J65" s="78">
        <f>VLOOKUP(J58,'Plan terms'!$A:$G,7,FALSE)</f>
        <v>0</v>
      </c>
      <c r="K65" s="78">
        <f>VLOOKUP(K58,'Plan terms'!$A:$G,7,FALSE)</f>
        <v>0</v>
      </c>
      <c r="L65" s="78">
        <f>VLOOKUP(L58,'Plan terms'!$A:$G,7,FALSE)</f>
        <v>0</v>
      </c>
      <c r="M65" s="78">
        <f>VLOOKUP(M58,'Plan terms'!$A:$G,7,FALSE)</f>
        <v>0</v>
      </c>
      <c r="N65" s="78">
        <f>VLOOKUP(N58,'Plan terms'!$A:$G,7,FALSE)</f>
        <v>0</v>
      </c>
      <c r="O65" s="78">
        <f>VLOOKUP(O58,'Plan terms'!$A:$G,7,FALSE)</f>
        <v>0</v>
      </c>
      <c r="P65" s="78">
        <f>VLOOKUP(P58,'Plan terms'!$A:$G,7,FALSE)</f>
        <v>50</v>
      </c>
      <c r="Q65" s="78">
        <f>VLOOKUP(Q58,'Plan terms'!$A:$G,7,FALSE)</f>
        <v>50</v>
      </c>
      <c r="R65" s="78">
        <f>VLOOKUP(R58,'Plan terms'!$A:$G,7,FALSE)</f>
        <v>0</v>
      </c>
      <c r="S65" s="78">
        <f>VLOOKUP(S58,'Plan terms'!$A:$G,7,FALSE)</f>
        <v>100</v>
      </c>
      <c r="T65" s="78">
        <f>VLOOKUP(T58,'Plan terms'!$A:$G,7,FALSE)</f>
        <v>0</v>
      </c>
      <c r="U65" s="78">
        <f>VLOOKUP(U58,'Plan terms'!$A:$G,7,FALSE)</f>
        <v>0</v>
      </c>
      <c r="V65" s="78">
        <f>VLOOKUP(V58,'Plan terms'!$A:$G,7,FALSE)</f>
        <v>0</v>
      </c>
      <c r="W65" s="78">
        <f>VLOOKUP(W58,'Plan terms'!$A:$G,7,FALSE)</f>
        <v>0</v>
      </c>
      <c r="X65" s="78">
        <f>VLOOKUP(X58,'Plan terms'!$A:$G,7,FALSE)</f>
        <v>0</v>
      </c>
      <c r="Y65" s="78">
        <f>VLOOKUP(Y58,'Plan terms'!$A:$G,7,FALSE)</f>
        <v>0</v>
      </c>
      <c r="Z65" s="78">
        <f>VLOOKUP(Z58,'Plan terms'!$A:$G,7,FALSE)</f>
        <v>0</v>
      </c>
      <c r="AA65" s="78">
        <f>VLOOKUP(AA58,'Plan terms'!$A:$G,7,FALSE)</f>
        <v>0</v>
      </c>
      <c r="AB65" s="78">
        <f>VLOOKUP(AB58,'Plan terms'!$A:$G,7,FALSE)</f>
        <v>0</v>
      </c>
      <c r="AC65" s="78">
        <f>VLOOKUP(AC58,'Plan terms'!$A:$G,7,FALSE)</f>
        <v>0</v>
      </c>
      <c r="AD65" s="78">
        <f>VLOOKUP(AD58,'Plan terms'!$A:$G,7,FALSE)</f>
        <v>0</v>
      </c>
      <c r="AE65" s="83"/>
      <c r="AF65" s="78">
        <f>VLOOKUP(AF58,'Plan terms'!$A:$G,7,FALSE)</f>
        <v>0</v>
      </c>
      <c r="AG65" s="78">
        <f>VLOOKUP(AG58,'Plan terms'!$A:$G,7,FALSE)</f>
        <v>0</v>
      </c>
      <c r="AH65" s="78"/>
      <c r="AI65" s="78">
        <f>VLOOKUP(AI58,'Plan terms'!$A:$G,7,FALSE)</f>
        <v>0</v>
      </c>
      <c r="AJ65" s="78">
        <f>VLOOKUP(AJ58,'Plan terms'!$A:$G,7,FALSE)</f>
        <v>0</v>
      </c>
      <c r="AK65" s="78" t="e">
        <f>VLOOKUP(AK58,'Plan terms'!$A:$G,7,FALSE)</f>
        <v>#N/A</v>
      </c>
      <c r="AL65" s="79"/>
    </row>
    <row r="66" spans="1:38" x14ac:dyDescent="0.3">
      <c r="A66" s="119"/>
      <c r="B66" s="119"/>
      <c r="C66" s="119"/>
      <c r="D66" s="11" t="s">
        <v>246</v>
      </c>
      <c r="E66" s="72">
        <f>E59-(E59*E64)-E65</f>
        <v>2794.4896499999995</v>
      </c>
      <c r="F66" s="72">
        <f t="shared" ref="F66:AD66" si="64">F59-(F59*F64)-F65</f>
        <v>2393.5284895482901</v>
      </c>
      <c r="G66" s="72">
        <f t="shared" si="64"/>
        <v>2717.8168987139998</v>
      </c>
      <c r="H66" s="72">
        <f t="shared" si="64"/>
        <v>2433.0474074699996</v>
      </c>
      <c r="I66" s="72">
        <f t="shared" si="64"/>
        <v>2654.2579599999999</v>
      </c>
      <c r="J66" s="72">
        <f t="shared" si="64"/>
        <v>2956.7227995999997</v>
      </c>
      <c r="K66" s="72">
        <f t="shared" si="64"/>
        <v>2970.4647429999995</v>
      </c>
      <c r="L66" s="72">
        <f t="shared" si="64"/>
        <v>2789.4768643999996</v>
      </c>
      <c r="M66" s="72">
        <f t="shared" si="64"/>
        <v>3581.6489846999993</v>
      </c>
      <c r="N66" s="72">
        <f t="shared" si="64"/>
        <v>3132.2121372000001</v>
      </c>
      <c r="O66" s="72">
        <f t="shared" si="64"/>
        <v>2549.1008376</v>
      </c>
      <c r="P66" s="72">
        <f t="shared" si="64"/>
        <v>2398.9573150000001</v>
      </c>
      <c r="Q66" s="72">
        <f t="shared" si="64"/>
        <v>2396.5519519999998</v>
      </c>
      <c r="R66" s="72">
        <f t="shared" si="64"/>
        <v>2459.2934</v>
      </c>
      <c r="S66" s="72">
        <f t="shared" si="64"/>
        <v>2406.1075332999999</v>
      </c>
      <c r="T66" s="72">
        <f t="shared" si="64"/>
        <v>2513.4287512669998</v>
      </c>
      <c r="U66" s="72">
        <f t="shared" si="64"/>
        <v>2662.7075</v>
      </c>
      <c r="V66" s="72">
        <f t="shared" si="64"/>
        <v>2256.6233999999999</v>
      </c>
      <c r="W66" s="72">
        <f t="shared" si="64"/>
        <v>2600.8920899999998</v>
      </c>
      <c r="X66" s="72">
        <f t="shared" si="64"/>
        <v>2587.9275199999997</v>
      </c>
      <c r="Y66" s="72">
        <f t="shared" si="64"/>
        <v>2620.064175</v>
      </c>
      <c r="Z66" s="72">
        <f t="shared" si="64"/>
        <v>2990.3033814999999</v>
      </c>
      <c r="AA66" s="72">
        <f t="shared" si="64"/>
        <v>2831.3140069999999</v>
      </c>
      <c r="AB66" s="72">
        <f t="shared" si="64"/>
        <v>2831.3140069999999</v>
      </c>
      <c r="AC66" s="72">
        <f t="shared" si="64"/>
        <v>2390.9571000000001</v>
      </c>
      <c r="AD66" s="72">
        <f t="shared" si="64"/>
        <v>2970.8165049999998</v>
      </c>
      <c r="AE66" s="85"/>
      <c r="AF66" s="72">
        <f t="shared" ref="AF66:AK66" si="65">AF59-(AF59*AF64)-AF65</f>
        <v>2966.0804599999997</v>
      </c>
      <c r="AG66" s="72">
        <f t="shared" si="65"/>
        <v>2854.0580399999999</v>
      </c>
      <c r="AH66" s="72"/>
      <c r="AI66" s="72">
        <f>AI59-(AI59*AI64)-AI65</f>
        <v>3258.9657349999993</v>
      </c>
      <c r="AJ66" s="72">
        <f t="shared" si="65"/>
        <v>3420.5238899999995</v>
      </c>
      <c r="AK66" s="72" t="e">
        <f t="shared" si="65"/>
        <v>#N/A</v>
      </c>
      <c r="AL66" s="81"/>
    </row>
    <row r="67" spans="1:38" x14ac:dyDescent="0.3">
      <c r="AD67" s="91">
        <f>((AD38/1.15)/100*5)+(50)</f>
        <v>179.16593499999999</v>
      </c>
      <c r="AE67" s="83"/>
      <c r="AL67" s="79"/>
    </row>
    <row r="68" spans="1:38" x14ac:dyDescent="0.3">
      <c r="AE68" s="83"/>
      <c r="AL68" s="79"/>
    </row>
    <row r="69" spans="1:38" x14ac:dyDescent="0.3">
      <c r="AE69" s="83"/>
      <c r="AL69" s="79"/>
    </row>
    <row r="70" spans="1:38" x14ac:dyDescent="0.3">
      <c r="AE70" s="83"/>
      <c r="AL70" s="79"/>
    </row>
    <row r="71" spans="1:38" x14ac:dyDescent="0.3">
      <c r="AE71" s="83"/>
      <c r="AL71" s="79"/>
    </row>
    <row r="72" spans="1:38" x14ac:dyDescent="0.3">
      <c r="AE72" s="83"/>
      <c r="AL72" s="79"/>
    </row>
    <row r="73" spans="1:38" x14ac:dyDescent="0.3">
      <c r="AE73" s="83"/>
      <c r="AL73" s="79"/>
    </row>
    <row r="74" spans="1:38" x14ac:dyDescent="0.3">
      <c r="AE74" s="83"/>
      <c r="AL74" s="79"/>
    </row>
    <row r="75" spans="1:38" x14ac:dyDescent="0.3">
      <c r="AE75" s="83"/>
      <c r="AL75" s="79"/>
    </row>
    <row r="76" spans="1:38" x14ac:dyDescent="0.3">
      <c r="AE76" s="83"/>
      <c r="AL76" s="79"/>
    </row>
    <row r="77" spans="1:38" x14ac:dyDescent="0.3">
      <c r="AE77" s="83"/>
      <c r="AL77" s="79"/>
    </row>
    <row r="78" spans="1:38" x14ac:dyDescent="0.3">
      <c r="AE78" s="83"/>
      <c r="AL78" s="79"/>
    </row>
    <row r="79" spans="1:38" x14ac:dyDescent="0.3">
      <c r="A79" s="12"/>
      <c r="B79" s="12"/>
      <c r="C79" s="12"/>
      <c r="D79" s="12" t="s">
        <v>162</v>
      </c>
      <c r="E79" s="67" t="s">
        <v>161</v>
      </c>
      <c r="F79" s="67" t="s">
        <v>161</v>
      </c>
      <c r="G79" s="67" t="s">
        <v>161</v>
      </c>
      <c r="H79" s="67" t="s">
        <v>161</v>
      </c>
      <c r="I79" s="70" t="s">
        <v>178</v>
      </c>
      <c r="J79" s="70" t="s">
        <v>178</v>
      </c>
      <c r="K79" s="70" t="s">
        <v>178</v>
      </c>
      <c r="L79" s="70" t="s">
        <v>178</v>
      </c>
      <c r="M79" s="70" t="s">
        <v>178</v>
      </c>
      <c r="N79" s="70" t="s">
        <v>178</v>
      </c>
      <c r="O79" s="70" t="s">
        <v>178</v>
      </c>
      <c r="P79" s="70" t="s">
        <v>178</v>
      </c>
      <c r="Q79" s="70" t="s">
        <v>178</v>
      </c>
      <c r="R79" s="70" t="s">
        <v>178</v>
      </c>
      <c r="S79" s="70" t="s">
        <v>178</v>
      </c>
      <c r="T79" s="70" t="s">
        <v>178</v>
      </c>
      <c r="U79" s="70" t="s">
        <v>178</v>
      </c>
      <c r="V79" s="70" t="s">
        <v>178</v>
      </c>
      <c r="W79" s="70" t="s">
        <v>178</v>
      </c>
      <c r="X79" s="70" t="s">
        <v>178</v>
      </c>
      <c r="Y79" s="70" t="s">
        <v>178</v>
      </c>
      <c r="Z79" s="70" t="s">
        <v>178</v>
      </c>
      <c r="AA79" s="70" t="s">
        <v>178</v>
      </c>
      <c r="AB79" s="70" t="s">
        <v>178</v>
      </c>
      <c r="AC79" s="70" t="s">
        <v>178</v>
      </c>
      <c r="AD79" s="70" t="s">
        <v>178</v>
      </c>
      <c r="AE79" s="83"/>
      <c r="AF79" s="70" t="s">
        <v>225</v>
      </c>
      <c r="AG79" s="70" t="s">
        <v>225</v>
      </c>
      <c r="AH79" s="70"/>
      <c r="AI79" s="70" t="s">
        <v>178</v>
      </c>
      <c r="AJ79" s="70" t="s">
        <v>225</v>
      </c>
      <c r="AK79" s="70" t="s">
        <v>225</v>
      </c>
      <c r="AL79" s="79"/>
    </row>
    <row r="80" spans="1:38" x14ac:dyDescent="0.3">
      <c r="A80" s="4"/>
      <c r="B80" s="40" t="str">
        <f>B2</f>
        <v>Wellington</v>
      </c>
      <c r="C80" s="40"/>
      <c r="D80" s="4" t="s">
        <v>224</v>
      </c>
      <c r="E80" s="50" t="s">
        <v>235</v>
      </c>
      <c r="F80" s="50" t="s">
        <v>125</v>
      </c>
      <c r="G80" s="41" t="s">
        <v>114</v>
      </c>
      <c r="H80" s="41" t="s">
        <v>137</v>
      </c>
      <c r="I80" s="41" t="s">
        <v>42</v>
      </c>
      <c r="J80" s="38" t="s">
        <v>181</v>
      </c>
      <c r="K80" s="38" t="s">
        <v>231</v>
      </c>
      <c r="L80" s="38" t="s">
        <v>182</v>
      </c>
      <c r="M80" s="41" t="s">
        <v>46</v>
      </c>
      <c r="N80" s="41" t="s">
        <v>48</v>
      </c>
      <c r="O80" s="41" t="s">
        <v>183</v>
      </c>
      <c r="P80" s="41" t="s">
        <v>50</v>
      </c>
      <c r="Q80" s="41" t="s">
        <v>51</v>
      </c>
      <c r="R80" s="41" t="s">
        <v>52</v>
      </c>
      <c r="S80" s="41" t="s">
        <v>53</v>
      </c>
      <c r="T80" s="41" t="s">
        <v>54</v>
      </c>
      <c r="U80" s="41" t="s">
        <v>55</v>
      </c>
      <c r="V80" t="s">
        <v>187</v>
      </c>
      <c r="W80" t="s">
        <v>188</v>
      </c>
      <c r="X80" s="41" t="s">
        <v>104</v>
      </c>
      <c r="Y80" s="41" t="s">
        <v>105</v>
      </c>
      <c r="Z80" s="41" t="s">
        <v>57</v>
      </c>
      <c r="AA80" s="59" t="s">
        <v>102</v>
      </c>
      <c r="AB80" s="59" t="s">
        <v>243</v>
      </c>
      <c r="AC80" s="41" t="s">
        <v>58</v>
      </c>
      <c r="AD80" s="23" t="s">
        <v>214</v>
      </c>
      <c r="AE80" s="83"/>
      <c r="AF80" s="23" t="s">
        <v>201</v>
      </c>
      <c r="AG80" s="41" t="s">
        <v>197</v>
      </c>
      <c r="AH80" s="41"/>
      <c r="AI80" s="41" t="s">
        <v>71</v>
      </c>
      <c r="AJ80" s="41" t="s">
        <v>208</v>
      </c>
      <c r="AK80" s="41" t="s">
        <v>183</v>
      </c>
      <c r="AL80" s="79"/>
    </row>
    <row r="81" spans="1:38" ht="15.6" x14ac:dyDescent="0.3">
      <c r="A81" s="107" t="s">
        <v>81</v>
      </c>
      <c r="B81" s="108" t="s">
        <v>89</v>
      </c>
      <c r="C81" s="108"/>
      <c r="D81" s="1" t="s">
        <v>91</v>
      </c>
      <c r="E81" s="30" t="str">
        <f>VLOOKUP(E80,'Plan terms'!$A:$B,2,FALSE)</f>
        <v>Open</v>
      </c>
      <c r="F81" s="30" t="str">
        <f>VLOOKUP(F80,'Plan terms'!$A:$B,2,FALSE)</f>
        <v>Fixed (24 months, prices fixed too)</v>
      </c>
      <c r="G81" s="30" t="str">
        <f>VLOOKUP(G80,'Plan terms'!$A:$B,2,FALSE)</f>
        <v>Fixed (12 months)</v>
      </c>
      <c r="H81" s="30" t="str">
        <f>VLOOKUP(H80,'Plan terms'!$A:$B,2,FALSE)</f>
        <v>Open</v>
      </c>
      <c r="I81" s="30" t="str">
        <f>VLOOKUP(I80,'Plan terms'!$A:$B,2,FALSE)</f>
        <v>Open</v>
      </c>
      <c r="J81" s="30" t="str">
        <f>VLOOKUP(J80,'Plan terms'!$A:$B,2,FALSE)</f>
        <v>Open</v>
      </c>
      <c r="K81" s="30" t="str">
        <f>VLOOKUP(K80,'Plan terms'!$A:$B,2,FALSE)</f>
        <v>Open (prices fixed for 12 months)</v>
      </c>
      <c r="L81" s="30" t="str">
        <f>VLOOKUP(L80,'Plan terms'!$A:$B,2,FALSE)</f>
        <v>Open (prices change every 30 minutes)</v>
      </c>
      <c r="M81" s="30" t="str">
        <f>VLOOKUP(M80,'Plan terms'!$A:$B,2,FALSE)</f>
        <v>Open</v>
      </c>
      <c r="N81" s="30" t="str">
        <f>VLOOKUP(N80,'Plan terms'!$A:$B,2,FALSE)</f>
        <v>Open</v>
      </c>
      <c r="O81" s="30" t="str">
        <f>VLOOKUP(O80,'Plan terms'!$A:$B,2,FALSE)</f>
        <v>Open</v>
      </c>
      <c r="P81" s="30" t="str">
        <f>VLOOKUP(P80,'Plan terms'!$A:$B,2,FALSE)</f>
        <v>Open</v>
      </c>
      <c r="Q81" s="30" t="str">
        <f>VLOOKUP(Q80,'Plan terms'!$A:$B,2,FALSE)</f>
        <v>Open</v>
      </c>
      <c r="R81" s="30" t="str">
        <f>VLOOKUP(R80,'Plan terms'!$A:$B,2,FALSE)</f>
        <v>Open</v>
      </c>
      <c r="S81" s="30" t="str">
        <f>VLOOKUP(S80,'Plan terms'!$A:$B,2,FALSE)</f>
        <v>Fixed (12 months)</v>
      </c>
      <c r="T81" s="30" t="str">
        <f>VLOOKUP(T80,'Plan terms'!$A:$B,2,FALSE)</f>
        <v>Open or Fixed</v>
      </c>
      <c r="U81" s="30" t="str">
        <f>VLOOKUP(U80,'Plan terms'!$A:$B,2,FALSE)</f>
        <v>Open</v>
      </c>
      <c r="V81" s="30" t="str">
        <f>VLOOKUP(V80,'Plan terms'!$A:$B,2,FALSE)</f>
        <v>Open</v>
      </c>
      <c r="W81" s="30" t="str">
        <f>VLOOKUP(W80,'Plan terms'!$A:$B,2,FALSE)</f>
        <v>Fixed (12 months)</v>
      </c>
      <c r="X81" s="30" t="str">
        <f>VLOOKUP(X80,'Plan terms'!$A:$B,2,FALSE)</f>
        <v>Fixed (24 months)</v>
      </c>
      <c r="Y81" s="30" t="str">
        <f>VLOOKUP(Y80,'Plan terms'!$A:$B,2,FALSE)</f>
        <v>Open</v>
      </c>
      <c r="Z81" s="30" t="str">
        <f>VLOOKUP(Z80,'Plan terms'!$A:$B,2,FALSE)</f>
        <v>Open</v>
      </c>
      <c r="AA81" s="30" t="str">
        <f>VLOOKUP(AA80,'Plan terms'!$A:$B,2,FALSE)</f>
        <v>Open</v>
      </c>
      <c r="AB81" s="30" t="str">
        <f>VLOOKUP(AB80,'Plan terms'!$A:$B,2,FALSE)</f>
        <v>Open</v>
      </c>
      <c r="AC81" s="30" t="str">
        <f>VLOOKUP(AC80,'Plan terms'!$A:$B,2,FALSE)</f>
        <v>Open</v>
      </c>
      <c r="AD81" s="30" t="str">
        <f>VLOOKUP(AD80,'Plan terms'!$A:$B,2,FALSE)</f>
        <v>Open</v>
      </c>
      <c r="AE81" s="83"/>
      <c r="AF81" s="30" t="str">
        <f>VLOOKUP(AF80,'Plan terms'!$A:$B,2,FALSE)</f>
        <v>Open</v>
      </c>
      <c r="AG81" s="30" t="str">
        <f>VLOOKUP(AG80,'Plan terms'!$A:$B,2,FALSE)</f>
        <v>Fixed (12 months)</v>
      </c>
      <c r="AH81" s="30"/>
      <c r="AI81" s="30" t="str">
        <f>VLOOKUP(AI80,'Plan terms'!$A:$B,2,FALSE)</f>
        <v>Fixed 12 months</v>
      </c>
      <c r="AJ81" s="30" t="str">
        <f>VLOOKUP(AJ80,'Plan terms'!$A:$B,2,FALSE)</f>
        <v>Open / Fixed</v>
      </c>
      <c r="AK81" s="30" t="str">
        <f>VLOOKUP(AK80,'Plan terms'!$A:$B,2,FALSE)</f>
        <v>Open</v>
      </c>
      <c r="AL81" s="79"/>
    </row>
    <row r="82" spans="1:38" ht="15.6" x14ac:dyDescent="0.3">
      <c r="A82" s="107"/>
      <c r="B82" s="108"/>
      <c r="C82" s="108"/>
      <c r="D82" s="1" t="s">
        <v>3</v>
      </c>
      <c r="E82" s="30" t="s">
        <v>4</v>
      </c>
      <c r="F82" s="30" t="s">
        <v>4</v>
      </c>
      <c r="G82" s="30" t="s">
        <v>4</v>
      </c>
      <c r="H82" s="30" t="s">
        <v>4</v>
      </c>
      <c r="I82" s="30" t="s">
        <v>93</v>
      </c>
      <c r="J82" s="30" t="s">
        <v>4</v>
      </c>
      <c r="K82" s="30" t="s">
        <v>4</v>
      </c>
      <c r="L82" s="30" t="s">
        <v>4</v>
      </c>
      <c r="M82" s="30" t="s">
        <v>93</v>
      </c>
      <c r="N82" s="30" t="s">
        <v>92</v>
      </c>
      <c r="O82" s="30" t="s">
        <v>92</v>
      </c>
      <c r="P82" s="30" t="s">
        <v>93</v>
      </c>
      <c r="Q82" s="30" t="s">
        <v>4</v>
      </c>
      <c r="R82" s="30" t="s">
        <v>93</v>
      </c>
      <c r="S82" s="30" t="s">
        <v>93</v>
      </c>
      <c r="T82" s="30" t="s">
        <v>93</v>
      </c>
      <c r="U82" s="30" t="s">
        <v>93</v>
      </c>
      <c r="V82" s="30" t="s">
        <v>93</v>
      </c>
      <c r="W82" s="30" t="s">
        <v>93</v>
      </c>
      <c r="X82" s="30" t="s">
        <v>93</v>
      </c>
      <c r="Y82" s="30" t="s">
        <v>93</v>
      </c>
      <c r="Z82" s="30" t="s">
        <v>93</v>
      </c>
      <c r="AA82" s="30" t="s">
        <v>92</v>
      </c>
      <c r="AB82" s="30" t="s">
        <v>92</v>
      </c>
      <c r="AC82" s="30" t="s">
        <v>93</v>
      </c>
      <c r="AD82" s="30" t="s">
        <v>93</v>
      </c>
      <c r="AE82" s="83"/>
      <c r="AF82" s="30" t="s">
        <v>93</v>
      </c>
      <c r="AG82" s="30" t="s">
        <v>93</v>
      </c>
      <c r="AH82" s="30"/>
      <c r="AI82" s="30" t="s">
        <v>93</v>
      </c>
      <c r="AJ82" s="30" t="s">
        <v>93</v>
      </c>
      <c r="AK82" s="30" t="s">
        <v>93</v>
      </c>
      <c r="AL82" s="79"/>
    </row>
    <row r="83" spans="1:38" ht="15.6" x14ac:dyDescent="0.3">
      <c r="A83" s="107"/>
      <c r="B83" s="109" t="s">
        <v>94</v>
      </c>
      <c r="C83" s="109"/>
      <c r="D83" s="26" t="s">
        <v>29</v>
      </c>
      <c r="E83" s="28"/>
      <c r="F83" s="54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68">
        <v>1.01</v>
      </c>
      <c r="V83" s="68">
        <v>1.0349999999999999</v>
      </c>
      <c r="W83" s="68">
        <v>1.38</v>
      </c>
      <c r="X83" s="28"/>
      <c r="Y83" s="28"/>
      <c r="Z83" s="28"/>
      <c r="AA83" s="28"/>
      <c r="AB83" s="28"/>
      <c r="AC83" s="68">
        <v>1.38</v>
      </c>
      <c r="AD83" s="31"/>
      <c r="AE83" s="84"/>
      <c r="AF83" s="28"/>
      <c r="AG83" s="28"/>
      <c r="AH83" s="28"/>
      <c r="AI83" s="28"/>
      <c r="AJ83" s="28"/>
      <c r="AK83" s="28"/>
      <c r="AL83" s="79"/>
    </row>
    <row r="84" spans="1:38" ht="15.6" x14ac:dyDescent="0.3">
      <c r="A84" s="107"/>
      <c r="B84" s="109"/>
      <c r="C84" s="109"/>
      <c r="D84" s="26" t="s">
        <v>221</v>
      </c>
      <c r="E84" s="28"/>
      <c r="F84" s="54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68"/>
      <c r="V84" s="68"/>
      <c r="W84" s="68"/>
      <c r="X84" s="28"/>
      <c r="Y84" s="28"/>
      <c r="Z84" s="28"/>
      <c r="AA84" s="28"/>
      <c r="AB84" s="28"/>
      <c r="AC84" s="68"/>
      <c r="AD84" s="31"/>
      <c r="AE84" s="84"/>
      <c r="AF84" s="28"/>
      <c r="AG84" s="28"/>
      <c r="AH84" s="28"/>
      <c r="AI84" s="28"/>
      <c r="AJ84" s="28"/>
      <c r="AK84" s="28"/>
      <c r="AL84" s="79"/>
    </row>
    <row r="85" spans="1:38" ht="15.6" x14ac:dyDescent="0.3">
      <c r="A85" s="107"/>
      <c r="B85" s="109"/>
      <c r="C85" s="109"/>
      <c r="D85" s="27" t="s">
        <v>31</v>
      </c>
      <c r="E85" s="28"/>
      <c r="F85" s="55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68">
        <v>0.2586</v>
      </c>
      <c r="V85" s="68">
        <v>0.21299999999999999</v>
      </c>
      <c r="W85" s="68">
        <v>0.25869999999999999</v>
      </c>
      <c r="X85" s="28"/>
      <c r="Y85" s="28"/>
      <c r="Z85" s="28"/>
      <c r="AA85" s="28"/>
      <c r="AB85" s="28"/>
      <c r="AC85" s="68">
        <v>0.22770000000000001</v>
      </c>
      <c r="AD85" s="31"/>
      <c r="AE85" s="84"/>
      <c r="AF85" s="28"/>
      <c r="AG85" s="28"/>
      <c r="AH85" s="28"/>
      <c r="AI85" s="28"/>
      <c r="AJ85" s="28"/>
      <c r="AK85" s="28"/>
      <c r="AL85" s="79"/>
    </row>
    <row r="86" spans="1:38" ht="15.6" x14ac:dyDescent="0.3">
      <c r="A86" s="107"/>
      <c r="B86" s="23"/>
      <c r="C86" s="25" t="s">
        <v>34</v>
      </c>
      <c r="D86" s="2" t="s">
        <v>6</v>
      </c>
      <c r="E86" s="31">
        <v>0.9</v>
      </c>
      <c r="F86" s="56">
        <v>1.7437</v>
      </c>
      <c r="G86" s="31">
        <v>2.2999999999999998</v>
      </c>
      <c r="H86" s="31">
        <v>1.2</v>
      </c>
      <c r="I86" s="31">
        <v>0.9</v>
      </c>
      <c r="J86" s="31">
        <v>1.2</v>
      </c>
      <c r="K86" s="31">
        <v>1.2</v>
      </c>
      <c r="L86" s="31">
        <v>1.2</v>
      </c>
      <c r="M86" s="31">
        <v>0.6</v>
      </c>
      <c r="N86" s="31">
        <v>0.6</v>
      </c>
      <c r="O86" s="31">
        <v>0.9</v>
      </c>
      <c r="P86" s="31">
        <v>1.2</v>
      </c>
      <c r="Q86" s="31">
        <v>1.2</v>
      </c>
      <c r="R86" s="31">
        <v>0.6</v>
      </c>
      <c r="S86" s="31">
        <v>0.9</v>
      </c>
      <c r="T86" s="31">
        <v>0.9</v>
      </c>
      <c r="U86" s="31">
        <f>U83/U105</f>
        <v>0.87826086956521743</v>
      </c>
      <c r="V86" s="31">
        <f t="shared" ref="V86:W86" si="66">V83/V105</f>
        <v>0.9</v>
      </c>
      <c r="W86" s="31">
        <f t="shared" si="66"/>
        <v>1.2</v>
      </c>
      <c r="X86" s="31">
        <v>1.2</v>
      </c>
      <c r="Y86" s="31">
        <v>1.2</v>
      </c>
      <c r="Z86" s="31">
        <v>1.2</v>
      </c>
      <c r="AA86" s="31">
        <v>1.2</v>
      </c>
      <c r="AB86" s="31">
        <v>1.2</v>
      </c>
      <c r="AC86" s="31">
        <f>AC83/AC105</f>
        <v>1.2</v>
      </c>
      <c r="AD86" s="31">
        <v>1.2</v>
      </c>
      <c r="AE86" s="84"/>
      <c r="AF86" s="31">
        <v>0.9</v>
      </c>
      <c r="AG86" s="31">
        <v>0.9</v>
      </c>
      <c r="AH86" s="31"/>
      <c r="AI86" s="31">
        <v>0.8</v>
      </c>
      <c r="AJ86" s="31">
        <v>0.3</v>
      </c>
      <c r="AK86" s="31">
        <v>0.9</v>
      </c>
      <c r="AL86" s="79"/>
    </row>
    <row r="87" spans="1:38" ht="15.6" x14ac:dyDescent="0.3">
      <c r="A87" s="107"/>
      <c r="B87" s="23"/>
      <c r="C87" s="110" t="s">
        <v>7</v>
      </c>
      <c r="D87" s="2" t="s">
        <v>223</v>
      </c>
      <c r="E87" s="31">
        <v>1.6000000000000001E-3</v>
      </c>
      <c r="F87" s="56"/>
      <c r="G87" s="31"/>
      <c r="H87" s="31"/>
      <c r="I87" s="31">
        <v>1.6000000000000001E-3</v>
      </c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>
        <v>1.9E-3</v>
      </c>
      <c r="AA87" s="31"/>
      <c r="AB87" s="31"/>
      <c r="AC87" s="31"/>
      <c r="AD87" s="31"/>
      <c r="AE87" s="84"/>
      <c r="AF87" s="31">
        <v>1.6000000000000001E-3</v>
      </c>
      <c r="AG87" s="31"/>
      <c r="AH87" s="31"/>
      <c r="AI87" s="31"/>
      <c r="AJ87" s="31"/>
      <c r="AK87" s="31"/>
      <c r="AL87" s="79"/>
    </row>
    <row r="88" spans="1:38" ht="15.6" x14ac:dyDescent="0.3">
      <c r="A88" s="107"/>
      <c r="B88" s="23"/>
      <c r="C88" s="110"/>
      <c r="D88" s="1" t="s">
        <v>9</v>
      </c>
      <c r="E88" s="31"/>
      <c r="F88" s="57"/>
      <c r="G88" s="31"/>
      <c r="H88" s="31"/>
      <c r="I88" s="31">
        <v>0.222</v>
      </c>
      <c r="J88" s="31"/>
      <c r="K88" s="31"/>
      <c r="L88" s="31"/>
      <c r="M88" s="31"/>
      <c r="N88" s="31"/>
      <c r="O88" s="31"/>
      <c r="P88" s="31">
        <v>0.1905</v>
      </c>
      <c r="Q88" s="31"/>
      <c r="R88" s="31">
        <v>0.214</v>
      </c>
      <c r="S88" s="31">
        <v>0.2137</v>
      </c>
      <c r="T88" s="31">
        <v>0.2442</v>
      </c>
      <c r="U88" s="31">
        <f>U85/U105</f>
        <v>0.22486956521739132</v>
      </c>
      <c r="V88" s="31">
        <f t="shared" ref="V88:W88" si="67">V85/V105</f>
        <v>0.18521739130434783</v>
      </c>
      <c r="W88" s="31">
        <f t="shared" si="67"/>
        <v>0.22495652173913044</v>
      </c>
      <c r="X88" s="31">
        <v>0.222</v>
      </c>
      <c r="Y88" s="31">
        <v>0.2172</v>
      </c>
      <c r="Z88" s="31">
        <v>0.24274999999999999</v>
      </c>
      <c r="AA88" s="31"/>
      <c r="AB88" s="31"/>
      <c r="AC88" s="31">
        <f>AC85/AC105</f>
        <v>0.19800000000000004</v>
      </c>
      <c r="AD88" s="31">
        <v>0.2402</v>
      </c>
      <c r="AE88" s="84"/>
      <c r="AF88" s="31">
        <v>0.252</v>
      </c>
      <c r="AG88" s="31">
        <v>0.24399999999999999</v>
      </c>
      <c r="AH88" s="31"/>
      <c r="AI88" s="31">
        <v>0.31169999999999998</v>
      </c>
      <c r="AJ88" s="31">
        <v>0.32500000000000001</v>
      </c>
      <c r="AK88" s="31">
        <v>0.21959999999999999</v>
      </c>
      <c r="AL88" s="79"/>
    </row>
    <row r="89" spans="1:38" ht="15.6" x14ac:dyDescent="0.3">
      <c r="A89" s="107"/>
      <c r="B89" s="3">
        <v>0.31</v>
      </c>
      <c r="C89" s="110"/>
      <c r="D89" s="35" t="s">
        <v>10</v>
      </c>
      <c r="E89" s="19">
        <v>0.27400000000000002</v>
      </c>
      <c r="F89" s="58">
        <v>0.225739</v>
      </c>
      <c r="G89" s="19">
        <v>0.23</v>
      </c>
      <c r="H89" s="19"/>
      <c r="I89" s="19"/>
      <c r="J89" s="19">
        <v>0.29530000000000001</v>
      </c>
      <c r="K89" s="19">
        <v>0.2853</v>
      </c>
      <c r="L89" s="19">
        <v>0.29530000000000001</v>
      </c>
      <c r="M89" s="19">
        <v>0.4052</v>
      </c>
      <c r="N89" s="19"/>
      <c r="O89" s="19">
        <v>0.26329999999999998</v>
      </c>
      <c r="P89" s="19"/>
      <c r="Q89" s="19">
        <v>0.25719999999999998</v>
      </c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84"/>
      <c r="AF89" s="19"/>
      <c r="AG89" s="19"/>
      <c r="AH89" s="19"/>
      <c r="AI89" s="19"/>
      <c r="AJ89" s="19"/>
      <c r="AK89" s="19"/>
      <c r="AL89" s="79"/>
    </row>
    <row r="90" spans="1:38" ht="15.6" x14ac:dyDescent="0.3">
      <c r="A90" s="107"/>
      <c r="B90" s="3">
        <v>0.69</v>
      </c>
      <c r="C90" s="110"/>
      <c r="D90" s="35" t="s">
        <v>11</v>
      </c>
      <c r="E90" s="19">
        <v>0.13700000000000001</v>
      </c>
      <c r="F90" s="58">
        <v>0.111217</v>
      </c>
      <c r="G90" s="19">
        <v>0.12</v>
      </c>
      <c r="H90" s="19"/>
      <c r="I90" s="19"/>
      <c r="J90" s="19">
        <v>0.2114</v>
      </c>
      <c r="K90" s="19">
        <v>0.21729999999999999</v>
      </c>
      <c r="L90" s="19">
        <v>0.18990000000000001</v>
      </c>
      <c r="M90" s="19">
        <v>0.3039</v>
      </c>
      <c r="N90" s="19"/>
      <c r="O90" s="19">
        <v>0.19750000000000001</v>
      </c>
      <c r="P90" s="19"/>
      <c r="Q90" s="19">
        <v>0.16020000000000001</v>
      </c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84"/>
      <c r="AF90" s="19"/>
      <c r="AG90" s="19"/>
      <c r="AH90" s="19"/>
      <c r="AI90" s="19"/>
      <c r="AJ90" s="19"/>
      <c r="AK90" s="19"/>
      <c r="AL90" s="79"/>
    </row>
    <row r="91" spans="1:38" x14ac:dyDescent="0.3">
      <c r="A91" s="107"/>
      <c r="B91" s="3">
        <f>factors!L2</f>
        <v>0.45</v>
      </c>
      <c r="C91" s="110"/>
      <c r="D91" s="36" t="s">
        <v>12</v>
      </c>
      <c r="E91" s="31"/>
      <c r="F91" s="31"/>
      <c r="G91" s="31"/>
      <c r="H91" s="31">
        <v>0.32319999999999999</v>
      </c>
      <c r="I91" s="31"/>
      <c r="J91" s="31"/>
      <c r="K91" s="31"/>
      <c r="L91" s="31"/>
      <c r="M91" s="31"/>
      <c r="N91" s="31">
        <v>0.38109999999999999</v>
      </c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>
        <v>0.28060000000000002</v>
      </c>
      <c r="AB91" s="31">
        <v>0.28060000000000002</v>
      </c>
      <c r="AC91" s="31"/>
      <c r="AD91" s="31"/>
      <c r="AE91" s="84"/>
      <c r="AF91" s="31"/>
      <c r="AG91" s="31"/>
      <c r="AH91" s="31"/>
      <c r="AI91" s="31"/>
      <c r="AJ91" s="31"/>
      <c r="AK91" s="31"/>
      <c r="AL91" s="79"/>
    </row>
    <row r="92" spans="1:38" ht="15.6" x14ac:dyDescent="0.3">
      <c r="A92" s="107"/>
      <c r="B92" s="3">
        <f>factors!L3</f>
        <v>0.28000000000000003</v>
      </c>
      <c r="C92" s="110"/>
      <c r="D92" s="37" t="s">
        <v>13</v>
      </c>
      <c r="E92" s="31"/>
      <c r="F92" s="31"/>
      <c r="G92" s="31"/>
      <c r="H92" s="31">
        <v>0.16159999999999999</v>
      </c>
      <c r="I92" s="31"/>
      <c r="J92" s="31"/>
      <c r="K92" s="31"/>
      <c r="L92" s="31"/>
      <c r="M92" s="31"/>
      <c r="N92" s="31">
        <v>0.26679999999999998</v>
      </c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>
        <v>0.2306</v>
      </c>
      <c r="AB92" s="31">
        <v>0.2306</v>
      </c>
      <c r="AC92" s="31"/>
      <c r="AD92" s="31"/>
      <c r="AE92" s="84"/>
      <c r="AF92" s="31"/>
      <c r="AG92" s="31"/>
      <c r="AH92" s="31"/>
      <c r="AI92" s="31"/>
      <c r="AJ92" s="31"/>
      <c r="AK92" s="31"/>
      <c r="AL92" s="79"/>
    </row>
    <row r="93" spans="1:38" ht="15.6" x14ac:dyDescent="0.3">
      <c r="A93" s="107"/>
      <c r="B93" s="3">
        <f>factors!L4</f>
        <v>0.27</v>
      </c>
      <c r="C93" s="110"/>
      <c r="D93" s="37" t="s">
        <v>14</v>
      </c>
      <c r="E93" s="31"/>
      <c r="F93" s="31"/>
      <c r="G93" s="31"/>
      <c r="H93" s="31">
        <v>1.0000000000000001E-5</v>
      </c>
      <c r="I93" s="31"/>
      <c r="J93" s="31"/>
      <c r="K93" s="31"/>
      <c r="L93" s="31"/>
      <c r="M93" s="31"/>
      <c r="N93" s="31">
        <v>0.1905</v>
      </c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>
        <v>0.14030000000000001</v>
      </c>
      <c r="AB93" s="31">
        <v>0.14030000000000001</v>
      </c>
      <c r="AC93" s="31"/>
      <c r="AD93" s="31"/>
      <c r="AE93" s="84"/>
      <c r="AF93" s="31"/>
      <c r="AG93" s="31"/>
      <c r="AH93" s="31"/>
      <c r="AI93" s="31"/>
      <c r="AJ93" s="31"/>
      <c r="AK93" s="31"/>
      <c r="AL93" s="79"/>
    </row>
    <row r="94" spans="1:38" x14ac:dyDescent="0.3">
      <c r="A94" s="107"/>
      <c r="B94" s="24"/>
      <c r="C94" s="104" t="s">
        <v>88</v>
      </c>
      <c r="D94" s="39" t="s">
        <v>15</v>
      </c>
      <c r="E94" s="11"/>
      <c r="F94" s="11">
        <v>200</v>
      </c>
      <c r="G94" s="11">
        <v>0</v>
      </c>
      <c r="H94" s="11">
        <v>0</v>
      </c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>
        <v>100</v>
      </c>
      <c r="U94" s="11"/>
      <c r="V94" s="11"/>
      <c r="W94" s="11">
        <v>250</v>
      </c>
      <c r="X94" s="11">
        <v>200</v>
      </c>
      <c r="Y94" s="11">
        <v>120</v>
      </c>
      <c r="Z94" s="11"/>
      <c r="AA94" s="11"/>
      <c r="AB94" s="11"/>
      <c r="AC94" s="11">
        <v>150</v>
      </c>
      <c r="AD94" s="11"/>
      <c r="AE94" s="85"/>
      <c r="AF94" s="11"/>
      <c r="AG94" s="11"/>
      <c r="AH94" s="11"/>
      <c r="AI94" s="11"/>
      <c r="AJ94" s="11"/>
      <c r="AK94" s="11"/>
      <c r="AL94" s="79"/>
    </row>
    <row r="95" spans="1:38" x14ac:dyDescent="0.3">
      <c r="A95" s="107"/>
      <c r="B95" s="24"/>
      <c r="C95" s="104"/>
      <c r="D95" s="3" t="s">
        <v>16</v>
      </c>
      <c r="E95" s="29"/>
      <c r="F95" s="29"/>
      <c r="G95" s="29">
        <v>0.06</v>
      </c>
      <c r="H95" s="29"/>
      <c r="I95" s="29"/>
      <c r="J95" s="29"/>
      <c r="K95" s="29"/>
      <c r="L95" s="29"/>
      <c r="M95" s="29"/>
      <c r="N95" s="29"/>
      <c r="O95" s="29"/>
      <c r="P95" s="29"/>
      <c r="Q95" s="28"/>
      <c r="R95" s="28"/>
      <c r="S95" s="28"/>
      <c r="T95" s="29">
        <v>0.06</v>
      </c>
      <c r="U95" s="29"/>
      <c r="V95" s="69"/>
      <c r="W95" s="69"/>
      <c r="X95" s="29"/>
      <c r="Y95" s="29"/>
      <c r="Z95" s="29"/>
      <c r="AA95" s="10"/>
      <c r="AB95" s="10"/>
      <c r="AC95" s="29"/>
      <c r="AD95" s="29"/>
      <c r="AE95" s="86"/>
      <c r="AF95" s="29"/>
      <c r="AG95" s="69"/>
      <c r="AH95" s="69"/>
      <c r="AI95" s="29"/>
      <c r="AJ95" s="69"/>
      <c r="AK95" s="29"/>
      <c r="AL95" s="79"/>
    </row>
    <row r="96" spans="1:38" x14ac:dyDescent="0.3">
      <c r="A96" s="107"/>
      <c r="B96" s="24"/>
      <c r="C96" s="104"/>
      <c r="D96" s="3" t="s">
        <v>17</v>
      </c>
      <c r="E96" s="10">
        <f>VLOOKUP(E80,'Plan terms'!$A:$E,5,0)</f>
        <v>0</v>
      </c>
      <c r="F96" s="10" t="str">
        <f>VLOOKUP(F80,'Plan terms'!$A:$E,5,0)</f>
        <v>$200 Credit or AC cable charger</v>
      </c>
      <c r="G96" s="10" t="str">
        <f>VLOOKUP(G80,'Plan terms'!$A:$E,5,0)</f>
        <v xml:space="preserve"> 2% Direct Debit, 1%eBilling, 3% fixed term + Free Power shout. $150 exit fee applies</v>
      </c>
      <c r="H96" s="10" t="str">
        <f>VLOOKUP(H80,'Plan terms'!$A:$E,5,0)</f>
        <v>3 hours of free power everyday (3am to 6am)</v>
      </c>
      <c r="I96" s="10">
        <f>VLOOKUP(I80,'Plan terms'!$A:$E,5,0)</f>
        <v>0</v>
      </c>
      <c r="J96" s="10" t="str">
        <f>VLOOKUP(J80,'Plan terms'!$A:$E,5,0)</f>
        <v>.</v>
      </c>
      <c r="K96" s="10" t="str">
        <f>VLOOKUP(K80,'Plan terms'!$A:$E,5,0)</f>
        <v>.</v>
      </c>
      <c r="L96" s="10" t="str">
        <f>VLOOKUP(L80,'Plan terms'!$A:$E,5,0)</f>
        <v>.</v>
      </c>
      <c r="M96" s="10" t="str">
        <f>VLOOKUP(M80,'Plan terms'!$A:$E,5,0)</f>
        <v>.</v>
      </c>
      <c r="N96" s="10" t="str">
        <f>VLOOKUP(N80,'Plan terms'!$A:$E,5,0)</f>
        <v>.</v>
      </c>
      <c r="O96" s="10">
        <f>VLOOKUP(O80,'Plan terms'!$A:$E,5,0)</f>
        <v>0</v>
      </c>
      <c r="P96" s="10" t="str">
        <f>VLOOKUP(P80,'Plan terms'!$A:$E,5,0)</f>
        <v>.</v>
      </c>
      <c r="Q96" s="10" t="str">
        <f>VLOOKUP(Q80,'Plan terms'!$A:$E,5,0)</f>
        <v>.</v>
      </c>
      <c r="R96" s="10" t="str">
        <f>VLOOKUP(R80,'Plan terms'!$A:$E,5,0)</f>
        <v>.</v>
      </c>
      <c r="S96" s="10" t="str">
        <f>VLOOKUP(S80,'Plan terms'!$A:$E,5,0)</f>
        <v>.</v>
      </c>
      <c r="T96" s="10" t="str">
        <f>VLOOKUP(T80,'Plan terms'!$A:$E,5,0)</f>
        <v xml:space="preserve"> 2% Direct Debit, 1%eBilling, 3% fixed term + $100 on 12 month sign up, free Power Shout hours</v>
      </c>
      <c r="U96" s="10" t="str">
        <f>VLOOKUP(U80,'Plan terms'!$A:$E,5,0)</f>
        <v>.</v>
      </c>
      <c r="V96" s="10" t="str">
        <f>VLOOKUP(V80,'Plan terms'!$A:$E,5,0)</f>
        <v>.</v>
      </c>
      <c r="W96" s="10" t="str">
        <f>VLOOKUP(W80,'Plan terms'!$A:$E,5,0)</f>
        <v>$250 account credit, prices fixed for 1 year, $150 Termination Fee applies</v>
      </c>
      <c r="X96" s="10" t="str">
        <f>VLOOKUP(X80,'Plan terms'!$A:$E,5,0)</f>
        <v>$200 credit upon joining, prices fixed for 24 months</v>
      </c>
      <c r="Y96" s="10" t="str">
        <f>VLOOKUP(Y80,'Plan terms'!$A:$E,5,0)</f>
        <v>$10 monthly credit, variable rates during the year, open contract</v>
      </c>
      <c r="Z96" s="10" t="str">
        <f>VLOOKUP(Z80,'Plan terms'!$A:$E,5,0)</f>
        <v>.</v>
      </c>
      <c r="AA96" s="10" t="str">
        <f>VLOOKUP(AA80,'Plan terms'!$A:$E,5,0)</f>
        <v>.</v>
      </c>
      <c r="AB96" s="10" t="str">
        <f>VLOOKUP(AB80,'Plan terms'!$A:$E,5,0)</f>
        <v>.</v>
      </c>
      <c r="AC96" s="10" t="str">
        <f>VLOOKUP(AC80,'Plan terms'!$A:$E,5,0)</f>
        <v>$150 credit for new customers upon online signup</v>
      </c>
      <c r="AD96" s="10" t="str">
        <f>VLOOKUP(AD80,'Plan terms'!$A:$E,5,0)</f>
        <v>50 litres of fuel upon joining, plus 5 litres per $100 of energy used. Averaged price per liter at $2.5 for calculations</v>
      </c>
      <c r="AE96" s="83"/>
      <c r="AF96" s="10" t="str">
        <f>VLOOKUP(AF80,'Plan terms'!$A:$E,5,0)</f>
        <v xml:space="preserve">Special discounted energy and broadband prices (4G 300 GB for $65, Fast Fibre for $80)  </v>
      </c>
      <c r="AG96" s="10" t="str">
        <f>VLOOKUP(AG80,'Plan terms'!$A:$E,5,0)</f>
        <v>$50 account credit, $15 discount on broadband, Samsung product when committing to 2 year contract</v>
      </c>
      <c r="AH96" s="10"/>
      <c r="AI96" s="10" t="str">
        <f>VLOOKUP(AI80,'Plan terms'!$A:$E,5,0)</f>
        <v>$20 off Broadband per month for 12 months, $250 sign up bonus (Only for new customers taking out Unlimited broadband and Power bundle on a 12 month plan)</v>
      </c>
      <c r="AJ96" s="10" t="str">
        <f>VLOOKUP(AJ80,'Plan terms'!$A:$E,5,0)</f>
        <v>Only available when taking out selected broadband plans with 2degrees. $20 off broadband price per month.</v>
      </c>
      <c r="AK96" s="10">
        <f>VLOOKUP(AK80,'Plan terms'!$A:$E,5,0)</f>
        <v>0</v>
      </c>
      <c r="AL96" s="79"/>
    </row>
    <row r="97" spans="1:38" x14ac:dyDescent="0.3">
      <c r="A97" s="107"/>
      <c r="B97" s="24"/>
      <c r="C97" s="104"/>
      <c r="D97" s="4" t="s">
        <v>107</v>
      </c>
      <c r="E97" s="10">
        <f>VLOOKUP(E80,'Plan terms'!$A:$E,4,FALSE)</f>
        <v>0</v>
      </c>
      <c r="F97" s="10" t="str">
        <f>VLOOKUP(F80,'Plan terms'!$A:$E,4,FALSE)</f>
        <v>EV01</v>
      </c>
      <c r="G97" s="10" t="str">
        <f>VLOOKUP(G80,'Plan terms'!$A:$E,4,FALSE)</f>
        <v>EV04</v>
      </c>
      <c r="H97" s="10" t="str">
        <f>VLOOKUP(H80,'Plan terms'!$A:$E,4,FALSE)</f>
        <v>EV05</v>
      </c>
      <c r="I97" s="10" t="str">
        <f>VLOOKUP(I80,'Plan terms'!$A:$E,4,FALSE)</f>
        <v>.</v>
      </c>
      <c r="J97" s="10" t="str">
        <f>VLOOKUP(J80,'Plan terms'!$A:$E,4,FALSE)</f>
        <v>.</v>
      </c>
      <c r="K97" s="10" t="str">
        <f>VLOOKUP(K80,'Plan terms'!$A:$E,4,FALSE)</f>
        <v>.</v>
      </c>
      <c r="L97" s="10" t="str">
        <f>VLOOKUP(L80,'Plan terms'!$A:$E,4,FALSE)</f>
        <v>.</v>
      </c>
      <c r="M97" s="10" t="str">
        <f>VLOOKUP(M80,'Plan terms'!$A:$E,4,FALSE)</f>
        <v>.</v>
      </c>
      <c r="N97" s="10" t="str">
        <f>VLOOKUP(N80,'Plan terms'!$A:$E,4,FALSE)</f>
        <v>.</v>
      </c>
      <c r="O97" s="10">
        <f>VLOOKUP(O80,'Plan terms'!$A:$E,4,FALSE)</f>
        <v>0</v>
      </c>
      <c r="P97" s="10" t="str">
        <f>VLOOKUP(P80,'Plan terms'!$A:$E,4,FALSE)</f>
        <v>.</v>
      </c>
      <c r="Q97" s="10" t="str">
        <f>VLOOKUP(Q80,'Plan terms'!$A:$E,4,FALSE)</f>
        <v>.</v>
      </c>
      <c r="R97" s="10" t="str">
        <f>VLOOKUP(R80,'Plan terms'!$A:$E,4,FALSE)</f>
        <v>.</v>
      </c>
      <c r="S97" s="10" t="str">
        <f>VLOOKUP(S80,'Plan terms'!$A:$E,4,FALSE)</f>
        <v>.</v>
      </c>
      <c r="T97" s="10" t="str">
        <f>VLOOKUP(T80,'Plan terms'!$A:$E,4,FALSE)</f>
        <v>DISC-03</v>
      </c>
      <c r="U97" s="10" t="str">
        <f>VLOOKUP(U80,'Plan terms'!$A:$E,4,FALSE)</f>
        <v>.</v>
      </c>
      <c r="V97" s="10" t="str">
        <f>VLOOKUP(V80,'Plan terms'!$A:$E,4,FALSE)</f>
        <v>.</v>
      </c>
      <c r="W97" s="10" t="str">
        <f>VLOOKUP(W80,'Plan terms'!$A:$E,4,FALSE)</f>
        <v>DISC-04</v>
      </c>
      <c r="X97" s="10" t="str">
        <f>VLOOKUP(X80,'Plan terms'!$A:$E,4,FALSE)</f>
        <v>DISC-07</v>
      </c>
      <c r="Y97" s="10" t="str">
        <f>VLOOKUP(Y80,'Plan terms'!$A:$E,4,FALSE)</f>
        <v>DISC-10</v>
      </c>
      <c r="Z97" s="10" t="str">
        <f>VLOOKUP(Z80,'Plan terms'!$A:$E,4,FALSE)</f>
        <v>.</v>
      </c>
      <c r="AA97" s="10" t="str">
        <f>VLOOKUP(AA80,'Plan terms'!$A:$E,4,FALSE)</f>
        <v>.</v>
      </c>
      <c r="AB97" s="10" t="str">
        <f>VLOOKUP(AB80,'Plan terms'!$A:$E,4,FALSE)</f>
        <v>.</v>
      </c>
      <c r="AC97" s="10" t="str">
        <f>VLOOKUP(AC80,'Plan terms'!$A:$E,4,FALSE)</f>
        <v>DISC-08</v>
      </c>
      <c r="AD97" s="10" t="str">
        <f>VLOOKUP(AD80,'Plan terms'!$A:$E,4,FALSE)</f>
        <v>DISC-09</v>
      </c>
      <c r="AE97" s="83"/>
      <c r="AF97" s="10" t="str">
        <f>VLOOKUP(AF80,'Plan terms'!$A:$E,4,FALSE)</f>
        <v>BUND-05</v>
      </c>
      <c r="AG97" s="10" t="str">
        <f>VLOOKUP(AG80,'Plan terms'!$A:$E,4,FALSE)</f>
        <v>BUND-04</v>
      </c>
      <c r="AH97" s="10"/>
      <c r="AI97" s="10" t="str">
        <f>VLOOKUP(AI80,'Plan terms'!$A:$E,4,FALSE)</f>
        <v>BUND-02</v>
      </c>
      <c r="AJ97" s="10" t="str">
        <f>VLOOKUP(AJ80,'Plan terms'!$A:$E,4,FALSE)</f>
        <v>BUND-06</v>
      </c>
      <c r="AK97" s="10">
        <f>VLOOKUP(AK80,'Plan terms'!$A:$E,4,FALSE)</f>
        <v>0</v>
      </c>
      <c r="AL97" s="79"/>
    </row>
    <row r="98" spans="1:38" x14ac:dyDescent="0.3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83"/>
      <c r="AF98" s="32"/>
      <c r="AG98" s="32"/>
      <c r="AH98" s="32"/>
      <c r="AI98" s="32"/>
      <c r="AJ98" s="32"/>
      <c r="AK98" s="32"/>
      <c r="AL98" s="79"/>
    </row>
    <row r="99" spans="1:38" x14ac:dyDescent="0.3">
      <c r="A99" s="105" t="s">
        <v>82</v>
      </c>
      <c r="B99" s="13"/>
      <c r="C99" s="13"/>
      <c r="D99" s="13" t="s">
        <v>18</v>
      </c>
      <c r="E99" s="21">
        <f>E114</f>
        <v>1.0349999999999999</v>
      </c>
      <c r="F99" s="21">
        <f>F114</f>
        <v>2.005255</v>
      </c>
      <c r="G99" s="22">
        <f t="shared" ref="G99:H99" si="68">G86*G105</f>
        <v>2.6449999999999996</v>
      </c>
      <c r="H99" s="22">
        <f t="shared" si="68"/>
        <v>1.38</v>
      </c>
      <c r="I99" s="21">
        <f>I114</f>
        <v>1.0349999999999999</v>
      </c>
      <c r="J99" s="21">
        <f t="shared" ref="J99:O99" si="69">J114</f>
        <v>1.38</v>
      </c>
      <c r="K99" s="21">
        <f t="shared" si="69"/>
        <v>1.38</v>
      </c>
      <c r="L99" s="21">
        <f t="shared" si="69"/>
        <v>1.38</v>
      </c>
      <c r="M99" s="21">
        <f t="shared" si="69"/>
        <v>0.69</v>
      </c>
      <c r="N99" s="21">
        <f t="shared" si="69"/>
        <v>0.69</v>
      </c>
      <c r="O99" s="21">
        <f t="shared" si="69"/>
        <v>1.0349999999999999</v>
      </c>
      <c r="P99" s="21">
        <f>P114</f>
        <v>1.38</v>
      </c>
      <c r="Q99" s="22">
        <f>Q86*Q105</f>
        <v>1.38</v>
      </c>
      <c r="R99" s="22">
        <f>R86*R105</f>
        <v>0.69</v>
      </c>
      <c r="S99" s="22">
        <f t="shared" ref="S99:T99" si="70">S86*S105</f>
        <v>1.0349999999999999</v>
      </c>
      <c r="T99" s="22">
        <f t="shared" si="70"/>
        <v>1.0349999999999999</v>
      </c>
      <c r="U99" s="21">
        <f>U114</f>
        <v>1.01</v>
      </c>
      <c r="V99" s="21">
        <f>V86*V105</f>
        <v>1.0349999999999999</v>
      </c>
      <c r="W99" s="21">
        <f>W86*W105</f>
        <v>1.38</v>
      </c>
      <c r="X99" s="21">
        <f>X114</f>
        <v>1.38</v>
      </c>
      <c r="Y99" s="21">
        <f>Y114</f>
        <v>1.38</v>
      </c>
      <c r="Z99" s="21">
        <f>Z114</f>
        <v>1.38</v>
      </c>
      <c r="AA99" s="21">
        <f>AA86*AA105</f>
        <v>1.38</v>
      </c>
      <c r="AB99" s="21">
        <f>AB86*AB105</f>
        <v>1.38</v>
      </c>
      <c r="AC99" s="21">
        <f t="shared" ref="AC99:AD99" si="71">AC114</f>
        <v>1.38</v>
      </c>
      <c r="AD99" s="21">
        <f t="shared" si="71"/>
        <v>1.38</v>
      </c>
      <c r="AE99" s="84"/>
      <c r="AF99" s="21">
        <f>AF114</f>
        <v>1.0349999999999999</v>
      </c>
      <c r="AG99" s="21">
        <f>AG86*AG105</f>
        <v>1.0349999999999999</v>
      </c>
      <c r="AH99" s="21"/>
      <c r="AI99" s="21">
        <f>AI114</f>
        <v>0.91999999999999993</v>
      </c>
      <c r="AJ99" s="21">
        <f>AJ86*AJ105</f>
        <v>0.34499999999999997</v>
      </c>
      <c r="AK99" s="21">
        <f>AK114</f>
        <v>1.0349999999999999</v>
      </c>
      <c r="AL99" s="79"/>
    </row>
    <row r="100" spans="1:38" x14ac:dyDescent="0.3">
      <c r="A100" s="105"/>
      <c r="B100" s="13"/>
      <c r="C100" s="13"/>
      <c r="D100" s="13" t="s">
        <v>19</v>
      </c>
      <c r="E100" s="21"/>
      <c r="F100" s="21"/>
      <c r="G100" s="22"/>
      <c r="H100" s="22"/>
      <c r="I100" s="21"/>
      <c r="J100" s="21"/>
      <c r="K100" s="21"/>
      <c r="L100" s="21"/>
      <c r="M100" s="22"/>
      <c r="N100" s="22"/>
      <c r="O100" s="22"/>
      <c r="P100" s="22"/>
      <c r="Q100" s="22"/>
      <c r="R100" s="22"/>
      <c r="S100" s="22"/>
      <c r="T100" s="22"/>
      <c r="U100" s="22"/>
      <c r="V100" s="21"/>
      <c r="W100" s="21"/>
      <c r="X100" s="22"/>
      <c r="Y100" s="22"/>
      <c r="Z100" s="22"/>
      <c r="AA100" s="21"/>
      <c r="AB100" s="21"/>
      <c r="AC100" s="22"/>
      <c r="AD100" s="22"/>
      <c r="AE100" s="85"/>
      <c r="AF100" s="22"/>
      <c r="AG100" s="21"/>
      <c r="AH100" s="21"/>
      <c r="AI100" s="22"/>
      <c r="AJ100" s="21"/>
      <c r="AK100" s="22"/>
      <c r="AL100" s="79"/>
    </row>
    <row r="101" spans="1:38" x14ac:dyDescent="0.3">
      <c r="A101" s="105"/>
      <c r="B101" s="13"/>
      <c r="C101" s="13"/>
      <c r="D101" s="13" t="s">
        <v>20</v>
      </c>
      <c r="E101" s="22">
        <f t="shared" ref="E101:O101" si="72">E116</f>
        <v>2234.966465</v>
      </c>
      <c r="F101" s="22">
        <f t="shared" si="72"/>
        <v>2184.1133994782899</v>
      </c>
      <c r="G101" s="22">
        <f t="shared" si="72"/>
        <v>2467.7472731000003</v>
      </c>
      <c r="H101" s="22">
        <f t="shared" si="72"/>
        <v>2059.3737996699997</v>
      </c>
      <c r="I101" s="22">
        <f t="shared" si="72"/>
        <v>2201.92616</v>
      </c>
      <c r="J101" s="22">
        <f t="shared" si="72"/>
        <v>2440.5063628999997</v>
      </c>
      <c r="K101" s="22">
        <f t="shared" si="72"/>
        <v>2448.4278779999995</v>
      </c>
      <c r="L101" s="22">
        <f t="shared" si="72"/>
        <v>2319.4809493999996</v>
      </c>
      <c r="M101" s="22">
        <f t="shared" si="72"/>
        <v>2987.2854042999998</v>
      </c>
      <c r="N101" s="22">
        <f t="shared" si="72"/>
        <v>2679.9779353999998</v>
      </c>
      <c r="O101" s="22">
        <f t="shared" si="72"/>
        <v>2155.4086737999996</v>
      </c>
      <c r="P101" s="22">
        <f>P116</f>
        <v>2057.8180499999999</v>
      </c>
      <c r="Q101" s="22">
        <f>Q116</f>
        <v>2055.9416869999995</v>
      </c>
      <c r="R101" s="22">
        <f>R116</f>
        <v>1997.6833999999999</v>
      </c>
      <c r="S101" s="22">
        <f t="shared" ref="S101:AJ101" si="73">S116</f>
        <v>2121.1609699999999</v>
      </c>
      <c r="T101" s="22">
        <f t="shared" si="73"/>
        <v>2369.9830199999997</v>
      </c>
      <c r="U101" s="22">
        <f t="shared" si="73"/>
        <v>2203.1583999999998</v>
      </c>
      <c r="V101" s="22">
        <f t="shared" si="73"/>
        <v>1888.797</v>
      </c>
      <c r="W101" s="22">
        <f t="shared" si="73"/>
        <v>2338.9177999999997</v>
      </c>
      <c r="X101" s="22">
        <f t="shared" si="73"/>
        <v>2314.7981999999997</v>
      </c>
      <c r="Y101" s="22">
        <f t="shared" si="73"/>
        <v>2275.6393199999998</v>
      </c>
      <c r="Z101" s="22">
        <f t="shared" si="73"/>
        <v>2499.5791649999996</v>
      </c>
      <c r="AA101" s="22">
        <f t="shared" si="73"/>
        <v>2369.6124738999997</v>
      </c>
      <c r="AB101" s="22">
        <f t="shared" si="73"/>
        <v>2369.6124738999997</v>
      </c>
      <c r="AC101" s="22">
        <f t="shared" si="73"/>
        <v>2119.0038</v>
      </c>
      <c r="AD101" s="22">
        <f t="shared" si="73"/>
        <v>2463.2756199999999</v>
      </c>
      <c r="AE101" s="85"/>
      <c r="AF101" s="22">
        <f t="shared" si="73"/>
        <v>2446.6691599999999</v>
      </c>
      <c r="AG101" s="22">
        <f t="shared" si="73"/>
        <v>2368.3513999999996</v>
      </c>
      <c r="AH101" s="22"/>
      <c r="AI101" s="22">
        <f>AI116</f>
        <v>2878.6797699999997</v>
      </c>
      <c r="AJ101" s="22">
        <f t="shared" si="73"/>
        <v>2777.3074999999999</v>
      </c>
      <c r="AK101" s="22">
        <f>AK116</f>
        <v>2169.29376</v>
      </c>
      <c r="AL101" s="79"/>
    </row>
    <row r="102" spans="1:38" x14ac:dyDescent="0.3">
      <c r="A102" s="105"/>
      <c r="B102" s="13"/>
      <c r="C102" s="13"/>
      <c r="D102" s="14" t="s">
        <v>21</v>
      </c>
      <c r="E102" s="22">
        <f>E118</f>
        <v>2234.966465</v>
      </c>
      <c r="F102" s="22">
        <f>F118</f>
        <v>1984.1133994782899</v>
      </c>
      <c r="G102" s="22">
        <f t="shared" ref="G102:H102" si="74">G101-G117</f>
        <v>2319.6824367140002</v>
      </c>
      <c r="H102" s="22">
        <f t="shared" si="74"/>
        <v>2059.3737996699997</v>
      </c>
      <c r="I102" s="22">
        <f>I118</f>
        <v>2201.92616</v>
      </c>
      <c r="J102" s="22">
        <f t="shared" ref="J102:O102" si="75">J118</f>
        <v>2440.5063628999997</v>
      </c>
      <c r="K102" s="22">
        <f t="shared" si="75"/>
        <v>2448.4278779999995</v>
      </c>
      <c r="L102" s="22">
        <f t="shared" si="75"/>
        <v>2319.4809493999996</v>
      </c>
      <c r="M102" s="22">
        <f t="shared" si="75"/>
        <v>2987.2854042999998</v>
      </c>
      <c r="N102" s="22">
        <f t="shared" si="75"/>
        <v>2679.9779353999998</v>
      </c>
      <c r="O102" s="22">
        <f t="shared" si="75"/>
        <v>2155.4086737999996</v>
      </c>
      <c r="P102" s="22">
        <f>P118</f>
        <v>2057.8180499999999</v>
      </c>
      <c r="Q102" s="22">
        <f>Q101-Q117</f>
        <v>2055.9416869999995</v>
      </c>
      <c r="R102" s="22">
        <f>R101-R117</f>
        <v>1997.6833999999999</v>
      </c>
      <c r="S102" s="22">
        <f t="shared" ref="S102:T102" si="76">S101-S117</f>
        <v>2121.1609699999999</v>
      </c>
      <c r="T102" s="22">
        <f t="shared" si="76"/>
        <v>2127.7840387999995</v>
      </c>
      <c r="U102" s="22">
        <f>U118</f>
        <v>2203.1583999999998</v>
      </c>
      <c r="V102" s="22">
        <f>V101-V117</f>
        <v>1888.797</v>
      </c>
      <c r="W102" s="22">
        <f>W101-W117</f>
        <v>2088.9177999999997</v>
      </c>
      <c r="X102" s="22">
        <f>X118</f>
        <v>2114.7981999999997</v>
      </c>
      <c r="Y102" s="22">
        <f>Y118</f>
        <v>2155.6393199999998</v>
      </c>
      <c r="Z102" s="22">
        <f>Z118</f>
        <v>2499.5791649999996</v>
      </c>
      <c r="AA102" s="22">
        <f>AA101-AA117</f>
        <v>2369.6124738999997</v>
      </c>
      <c r="AB102" s="22">
        <f>AB101-AB117</f>
        <v>2369.6124738999997</v>
      </c>
      <c r="AC102" s="22">
        <f t="shared" ref="AC102:AD102" si="77">AC118</f>
        <v>1969.0038</v>
      </c>
      <c r="AD102" s="22">
        <f t="shared" si="77"/>
        <v>2463.2756199999999</v>
      </c>
      <c r="AE102" s="85"/>
      <c r="AF102" s="22">
        <f>AF118</f>
        <v>2446.6691599999999</v>
      </c>
      <c r="AG102" s="22">
        <f>AG101-AG117</f>
        <v>2368.3513999999996</v>
      </c>
      <c r="AH102" s="22"/>
      <c r="AI102" s="22">
        <f>AI118</f>
        <v>2878.6797699999997</v>
      </c>
      <c r="AJ102" s="22">
        <f>AJ101-AJ117</f>
        <v>2777.3074999999999</v>
      </c>
      <c r="AK102" s="22">
        <f>AK118</f>
        <v>2169.29376</v>
      </c>
      <c r="AL102" s="79"/>
    </row>
    <row r="103" spans="1:38" x14ac:dyDescent="0.3">
      <c r="A103" s="32"/>
      <c r="B103" s="32"/>
      <c r="C103" s="32"/>
      <c r="D103" s="32"/>
      <c r="E103" s="33"/>
      <c r="F103" s="33"/>
      <c r="G103" s="32"/>
      <c r="H103" s="32"/>
      <c r="I103" s="33"/>
      <c r="J103" s="33"/>
      <c r="K103" s="33"/>
      <c r="L103" s="33"/>
      <c r="M103" s="33"/>
      <c r="N103" s="33"/>
      <c r="O103" s="33"/>
      <c r="P103" s="94">
        <f>P101/1.15</f>
        <v>1789.4069999999999</v>
      </c>
      <c r="Q103" s="94">
        <f>Q101/1.15</f>
        <v>1787.7753799999998</v>
      </c>
      <c r="R103" s="32"/>
      <c r="S103" s="32"/>
      <c r="T103" s="32"/>
      <c r="U103" s="33"/>
      <c r="V103" s="32"/>
      <c r="W103" s="32"/>
      <c r="X103" s="33"/>
      <c r="Y103" s="33"/>
      <c r="Z103" s="33"/>
      <c r="AA103" s="32"/>
      <c r="AB103" s="32"/>
      <c r="AC103" s="33"/>
      <c r="AD103" s="33"/>
      <c r="AE103" s="85"/>
      <c r="AF103" s="33"/>
      <c r="AG103" s="32"/>
      <c r="AH103" s="32"/>
      <c r="AI103" s="33"/>
      <c r="AJ103" s="32"/>
      <c r="AK103" s="33"/>
      <c r="AL103" s="79"/>
    </row>
    <row r="104" spans="1:38" x14ac:dyDescent="0.3">
      <c r="A104" s="112" t="s">
        <v>87</v>
      </c>
      <c r="B104" s="34">
        <v>7094</v>
      </c>
      <c r="C104" s="113" t="s">
        <v>32</v>
      </c>
      <c r="D104" s="13" t="s">
        <v>22</v>
      </c>
      <c r="E104" s="13">
        <f t="shared" ref="E104:AI104" si="78">$B$104</f>
        <v>7094</v>
      </c>
      <c r="F104" s="13">
        <f t="shared" si="78"/>
        <v>7094</v>
      </c>
      <c r="G104" s="13">
        <f t="shared" si="78"/>
        <v>7094</v>
      </c>
      <c r="H104" s="13">
        <f t="shared" si="78"/>
        <v>7094</v>
      </c>
      <c r="I104" s="13">
        <f t="shared" si="78"/>
        <v>7094</v>
      </c>
      <c r="J104" s="13">
        <f t="shared" si="78"/>
        <v>7094</v>
      </c>
      <c r="K104" s="13">
        <f t="shared" si="78"/>
        <v>7094</v>
      </c>
      <c r="L104" s="13">
        <f t="shared" si="78"/>
        <v>7094</v>
      </c>
      <c r="M104" s="13">
        <f t="shared" si="78"/>
        <v>7094</v>
      </c>
      <c r="N104" s="13">
        <f t="shared" si="78"/>
        <v>7094</v>
      </c>
      <c r="O104" s="13">
        <f t="shared" si="78"/>
        <v>7094</v>
      </c>
      <c r="P104" s="13">
        <f t="shared" si="78"/>
        <v>7094</v>
      </c>
      <c r="Q104" s="13">
        <f t="shared" si="78"/>
        <v>7094</v>
      </c>
      <c r="R104" s="13">
        <f t="shared" si="78"/>
        <v>7094</v>
      </c>
      <c r="S104" s="13">
        <f t="shared" si="78"/>
        <v>7094</v>
      </c>
      <c r="T104" s="13">
        <f t="shared" si="78"/>
        <v>7094</v>
      </c>
      <c r="U104" s="13">
        <f t="shared" si="78"/>
        <v>7094</v>
      </c>
      <c r="V104" s="13">
        <f t="shared" si="78"/>
        <v>7094</v>
      </c>
      <c r="W104" s="13">
        <f t="shared" si="78"/>
        <v>7094</v>
      </c>
      <c r="X104" s="13">
        <f t="shared" si="78"/>
        <v>7094</v>
      </c>
      <c r="Y104" s="13">
        <f t="shared" si="78"/>
        <v>7094</v>
      </c>
      <c r="Z104" s="13">
        <f t="shared" si="78"/>
        <v>7094</v>
      </c>
      <c r="AA104" s="13">
        <f t="shared" si="78"/>
        <v>7094</v>
      </c>
      <c r="AB104" s="13">
        <f t="shared" si="78"/>
        <v>7094</v>
      </c>
      <c r="AC104" s="13">
        <f t="shared" si="78"/>
        <v>7094</v>
      </c>
      <c r="AD104" s="13">
        <f t="shared" si="78"/>
        <v>7094</v>
      </c>
      <c r="AE104" s="83"/>
      <c r="AF104" s="13">
        <f>$B$104</f>
        <v>7094</v>
      </c>
      <c r="AG104" s="13">
        <f>$B$104</f>
        <v>7094</v>
      </c>
      <c r="AH104" s="13"/>
      <c r="AI104" s="13">
        <f t="shared" si="78"/>
        <v>7094</v>
      </c>
      <c r="AJ104" s="13">
        <f>$B$104</f>
        <v>7094</v>
      </c>
      <c r="AK104" s="13">
        <f>$B$104</f>
        <v>7094</v>
      </c>
      <c r="AL104" s="79"/>
    </row>
    <row r="105" spans="1:38" x14ac:dyDescent="0.3">
      <c r="A105" s="112"/>
      <c r="B105" s="34">
        <v>1.1499999999999999</v>
      </c>
      <c r="C105" s="113"/>
      <c r="D105" s="14" t="s">
        <v>33</v>
      </c>
      <c r="E105" s="15">
        <f>$B$27</f>
        <v>1.1499999999999999</v>
      </c>
      <c r="F105" s="15">
        <f>$B$27</f>
        <v>1.1499999999999999</v>
      </c>
      <c r="G105" s="15">
        <f t="shared" ref="G105:H105" si="79">$B$27</f>
        <v>1.1499999999999999</v>
      </c>
      <c r="H105" s="15">
        <f t="shared" si="79"/>
        <v>1.1499999999999999</v>
      </c>
      <c r="I105" s="13">
        <f t="shared" ref="I105:AI105" si="80">$B$105</f>
        <v>1.1499999999999999</v>
      </c>
      <c r="J105" s="13">
        <f t="shared" si="80"/>
        <v>1.1499999999999999</v>
      </c>
      <c r="K105" s="13">
        <f t="shared" si="80"/>
        <v>1.1499999999999999</v>
      </c>
      <c r="L105" s="13">
        <f t="shared" si="80"/>
        <v>1.1499999999999999</v>
      </c>
      <c r="M105" s="13">
        <f t="shared" si="80"/>
        <v>1.1499999999999999</v>
      </c>
      <c r="N105" s="13">
        <f t="shared" si="80"/>
        <v>1.1499999999999999</v>
      </c>
      <c r="O105" s="13">
        <f t="shared" si="80"/>
        <v>1.1499999999999999</v>
      </c>
      <c r="P105" s="13">
        <f t="shared" si="80"/>
        <v>1.1499999999999999</v>
      </c>
      <c r="Q105" s="13">
        <f t="shared" si="80"/>
        <v>1.1499999999999999</v>
      </c>
      <c r="R105" s="13">
        <f t="shared" si="80"/>
        <v>1.1499999999999999</v>
      </c>
      <c r="S105" s="13">
        <f t="shared" si="80"/>
        <v>1.1499999999999999</v>
      </c>
      <c r="T105" s="13">
        <f t="shared" si="80"/>
        <v>1.1499999999999999</v>
      </c>
      <c r="U105" s="13">
        <f t="shared" si="80"/>
        <v>1.1499999999999999</v>
      </c>
      <c r="V105" s="13">
        <f t="shared" si="80"/>
        <v>1.1499999999999999</v>
      </c>
      <c r="W105" s="13">
        <f t="shared" si="80"/>
        <v>1.1499999999999999</v>
      </c>
      <c r="X105" s="13">
        <f t="shared" si="80"/>
        <v>1.1499999999999999</v>
      </c>
      <c r="Y105" s="13">
        <f t="shared" si="80"/>
        <v>1.1499999999999999</v>
      </c>
      <c r="Z105" s="13">
        <f t="shared" si="80"/>
        <v>1.1499999999999999</v>
      </c>
      <c r="AA105" s="13">
        <f t="shared" si="80"/>
        <v>1.1499999999999999</v>
      </c>
      <c r="AB105" s="13">
        <f t="shared" si="80"/>
        <v>1.1499999999999999</v>
      </c>
      <c r="AC105" s="13">
        <f t="shared" si="80"/>
        <v>1.1499999999999999</v>
      </c>
      <c r="AD105" s="13">
        <f t="shared" si="80"/>
        <v>1.1499999999999999</v>
      </c>
      <c r="AE105" s="83"/>
      <c r="AF105" s="13">
        <f>$B$105</f>
        <v>1.1499999999999999</v>
      </c>
      <c r="AG105" s="13">
        <f>$B$105</f>
        <v>1.1499999999999999</v>
      </c>
      <c r="AH105" s="13"/>
      <c r="AI105" s="13">
        <f t="shared" si="80"/>
        <v>1.1499999999999999</v>
      </c>
      <c r="AJ105" s="13">
        <f>$B$105</f>
        <v>1.1499999999999999</v>
      </c>
      <c r="AK105" s="13">
        <f>$B$105</f>
        <v>1.1499999999999999</v>
      </c>
      <c r="AL105" s="79"/>
    </row>
    <row r="106" spans="1:38" x14ac:dyDescent="0.3">
      <c r="A106" s="112"/>
      <c r="B106" s="10"/>
      <c r="C106" s="114" t="s">
        <v>83</v>
      </c>
      <c r="D106" s="7" t="s">
        <v>23</v>
      </c>
      <c r="E106" s="7" t="str">
        <f>E82</f>
        <v>Peak &amp; Off Peak</v>
      </c>
      <c r="F106" s="7" t="str">
        <f>F82</f>
        <v>Peak &amp; Off Peak</v>
      </c>
      <c r="G106" s="7" t="str">
        <f t="shared" ref="G106:H106" si="81">G82</f>
        <v>Peak &amp; Off Peak</v>
      </c>
      <c r="H106" s="7" t="str">
        <f t="shared" si="81"/>
        <v>Peak &amp; Off Peak</v>
      </c>
      <c r="I106" s="7" t="str">
        <f>I82</f>
        <v>Inclusive</v>
      </c>
      <c r="J106" s="7" t="str">
        <f t="shared" ref="J106:O106" si="82">J82</f>
        <v>Peak &amp; Off Peak</v>
      </c>
      <c r="K106" s="7" t="str">
        <f t="shared" si="82"/>
        <v>Peak &amp; Off Peak</v>
      </c>
      <c r="L106" s="7" t="str">
        <f t="shared" si="82"/>
        <v>Peak &amp; Off Peak</v>
      </c>
      <c r="M106" s="7" t="str">
        <f t="shared" si="82"/>
        <v>Inclusive</v>
      </c>
      <c r="N106" s="7" t="str">
        <f t="shared" si="82"/>
        <v>Peak Off Peak &amp; Shoulder</v>
      </c>
      <c r="O106" s="7" t="str">
        <f t="shared" si="82"/>
        <v>Peak Off Peak &amp; Shoulder</v>
      </c>
      <c r="P106" s="7" t="str">
        <f>P82</f>
        <v>Inclusive</v>
      </c>
      <c r="Q106" s="7" t="str">
        <f>Q82</f>
        <v>Peak &amp; Off Peak</v>
      </c>
      <c r="R106" s="7" t="str">
        <f>R82</f>
        <v>Inclusive</v>
      </c>
      <c r="S106" s="7" t="str">
        <f t="shared" ref="S106:AD106" si="83">S82</f>
        <v>Inclusive</v>
      </c>
      <c r="T106" s="7" t="str">
        <f t="shared" si="83"/>
        <v>Inclusive</v>
      </c>
      <c r="U106" s="7" t="str">
        <f t="shared" si="83"/>
        <v>Inclusive</v>
      </c>
      <c r="V106" s="7" t="str">
        <f t="shared" si="83"/>
        <v>Inclusive</v>
      </c>
      <c r="W106" s="7" t="str">
        <f t="shared" si="83"/>
        <v>Inclusive</v>
      </c>
      <c r="X106" s="7" t="str">
        <f t="shared" si="83"/>
        <v>Inclusive</v>
      </c>
      <c r="Y106" s="7" t="str">
        <f t="shared" si="83"/>
        <v>Inclusive</v>
      </c>
      <c r="Z106" s="7" t="str">
        <f t="shared" si="83"/>
        <v>Inclusive</v>
      </c>
      <c r="AA106" s="7" t="str">
        <f t="shared" si="83"/>
        <v>Peak Off Peak &amp; Shoulder</v>
      </c>
      <c r="AB106" s="7" t="str">
        <f t="shared" si="83"/>
        <v>Peak Off Peak &amp; Shoulder</v>
      </c>
      <c r="AC106" s="7" t="str">
        <f t="shared" si="83"/>
        <v>Inclusive</v>
      </c>
      <c r="AD106" s="7" t="str">
        <f t="shared" si="83"/>
        <v>Inclusive</v>
      </c>
      <c r="AE106" s="83"/>
      <c r="AF106" s="7" t="str">
        <f>AF82</f>
        <v>Inclusive</v>
      </c>
      <c r="AG106" s="7" t="str">
        <f t="shared" ref="AG106:AJ106" si="84">AG82</f>
        <v>Inclusive</v>
      </c>
      <c r="AH106" s="7"/>
      <c r="AI106" s="7" t="str">
        <f>AI82</f>
        <v>Inclusive</v>
      </c>
      <c r="AJ106" s="7" t="str">
        <f t="shared" si="84"/>
        <v>Inclusive</v>
      </c>
      <c r="AK106" s="7" t="str">
        <f>AK82</f>
        <v>Inclusive</v>
      </c>
      <c r="AL106" s="79"/>
    </row>
    <row r="107" spans="1:38" x14ac:dyDescent="0.3">
      <c r="A107" s="112"/>
      <c r="B107" s="10"/>
      <c r="C107" s="114"/>
      <c r="D107" s="7" t="s">
        <v>9</v>
      </c>
      <c r="E107" s="8">
        <f>E88</f>
        <v>0</v>
      </c>
      <c r="F107" s="8">
        <f>F88</f>
        <v>0</v>
      </c>
      <c r="G107" s="8">
        <f t="shared" ref="G107:H107" si="85">G88</f>
        <v>0</v>
      </c>
      <c r="H107" s="8">
        <f t="shared" si="85"/>
        <v>0</v>
      </c>
      <c r="I107" s="8">
        <f>I88</f>
        <v>0.222</v>
      </c>
      <c r="J107" s="8">
        <f t="shared" ref="J107:O107" si="86">J88</f>
        <v>0</v>
      </c>
      <c r="K107" s="8">
        <f t="shared" si="86"/>
        <v>0</v>
      </c>
      <c r="L107" s="8">
        <f t="shared" si="86"/>
        <v>0</v>
      </c>
      <c r="M107" s="8">
        <f t="shared" si="86"/>
        <v>0</v>
      </c>
      <c r="N107" s="8">
        <f t="shared" si="86"/>
        <v>0</v>
      </c>
      <c r="O107" s="8">
        <f t="shared" si="86"/>
        <v>0</v>
      </c>
      <c r="P107" s="8">
        <f>P88</f>
        <v>0.1905</v>
      </c>
      <c r="Q107" s="8">
        <f>Q88</f>
        <v>0</v>
      </c>
      <c r="R107" s="8">
        <f>R88</f>
        <v>0.214</v>
      </c>
      <c r="S107" s="8">
        <f t="shared" ref="S107:AD107" si="87">S88</f>
        <v>0.2137</v>
      </c>
      <c r="T107" s="8">
        <f t="shared" si="87"/>
        <v>0.2442</v>
      </c>
      <c r="U107" s="8">
        <f t="shared" si="87"/>
        <v>0.22486956521739132</v>
      </c>
      <c r="V107" s="8">
        <f t="shared" si="87"/>
        <v>0.18521739130434783</v>
      </c>
      <c r="W107" s="8">
        <f t="shared" si="87"/>
        <v>0.22495652173913044</v>
      </c>
      <c r="X107" s="8">
        <f t="shared" si="87"/>
        <v>0.222</v>
      </c>
      <c r="Y107" s="8">
        <f t="shared" si="87"/>
        <v>0.2172</v>
      </c>
      <c r="Z107" s="8">
        <f t="shared" si="87"/>
        <v>0.24274999999999999</v>
      </c>
      <c r="AA107" s="8">
        <f t="shared" si="87"/>
        <v>0</v>
      </c>
      <c r="AB107" s="8">
        <f t="shared" si="87"/>
        <v>0</v>
      </c>
      <c r="AC107" s="8">
        <f t="shared" si="87"/>
        <v>0.19800000000000004</v>
      </c>
      <c r="AD107" s="8">
        <f t="shared" si="87"/>
        <v>0.2402</v>
      </c>
      <c r="AE107" s="84"/>
      <c r="AF107" s="8">
        <f>AF88</f>
        <v>0.252</v>
      </c>
      <c r="AG107" s="8">
        <f t="shared" ref="AG107:AJ107" si="88">AG88</f>
        <v>0.24399999999999999</v>
      </c>
      <c r="AH107" s="8"/>
      <c r="AI107" s="8">
        <f>AI88</f>
        <v>0.31169999999999998</v>
      </c>
      <c r="AJ107" s="8">
        <f t="shared" si="88"/>
        <v>0.32500000000000001</v>
      </c>
      <c r="AK107" s="8">
        <f>AK88</f>
        <v>0.21959999999999999</v>
      </c>
      <c r="AL107" s="79"/>
    </row>
    <row r="108" spans="1:38" ht="15.6" x14ac:dyDescent="0.3">
      <c r="A108" s="112"/>
      <c r="B108" s="10"/>
      <c r="C108" s="114"/>
      <c r="D108" s="9" t="s">
        <v>24</v>
      </c>
      <c r="E108" s="89">
        <f>E89*factors!B2+E90*factors!B3</f>
        <v>0.22605000000000003</v>
      </c>
      <c r="F108" s="89">
        <f>F89*factors!$C$2+F90*factors!$C$3</f>
        <v>0.1780065609</v>
      </c>
      <c r="G108" s="89">
        <f>G89*factors!$C$2+G90*factors!$C$3</f>
        <v>0.18415100000000004</v>
      </c>
      <c r="H108" s="89">
        <f>H89*factors!$C$2+H90*factors!$C$3</f>
        <v>0</v>
      </c>
      <c r="I108" s="8">
        <f t="shared" ref="I108:AD108" si="89">$B$89*I89+$B$90*I90</f>
        <v>0</v>
      </c>
      <c r="J108" s="8">
        <f t="shared" si="89"/>
        <v>0.23740899999999998</v>
      </c>
      <c r="K108" s="8">
        <f t="shared" si="89"/>
        <v>0.23837999999999998</v>
      </c>
      <c r="L108" s="8">
        <f t="shared" si="89"/>
        <v>0.22257399999999999</v>
      </c>
      <c r="M108" s="8">
        <f t="shared" si="89"/>
        <v>0.33530300000000002</v>
      </c>
      <c r="N108" s="8">
        <f t="shared" si="89"/>
        <v>0</v>
      </c>
      <c r="O108" s="8">
        <f t="shared" si="89"/>
        <v>0.21789799999999998</v>
      </c>
      <c r="P108" s="8">
        <f t="shared" si="89"/>
        <v>0</v>
      </c>
      <c r="Q108" s="8">
        <f t="shared" si="89"/>
        <v>0.19026999999999999</v>
      </c>
      <c r="R108" s="8">
        <f t="shared" si="89"/>
        <v>0</v>
      </c>
      <c r="S108" s="8">
        <f t="shared" si="89"/>
        <v>0</v>
      </c>
      <c r="T108" s="8">
        <f t="shared" si="89"/>
        <v>0</v>
      </c>
      <c r="U108" s="8">
        <f t="shared" si="89"/>
        <v>0</v>
      </c>
      <c r="V108" s="8">
        <f t="shared" si="89"/>
        <v>0</v>
      </c>
      <c r="W108" s="8">
        <f t="shared" si="89"/>
        <v>0</v>
      </c>
      <c r="X108" s="8">
        <f t="shared" si="89"/>
        <v>0</v>
      </c>
      <c r="Y108" s="8">
        <f t="shared" si="89"/>
        <v>0</v>
      </c>
      <c r="Z108" s="8">
        <f t="shared" si="89"/>
        <v>0</v>
      </c>
      <c r="AA108" s="8">
        <f t="shared" si="89"/>
        <v>0</v>
      </c>
      <c r="AB108" s="8">
        <f t="shared" si="89"/>
        <v>0</v>
      </c>
      <c r="AC108" s="8">
        <f t="shared" si="89"/>
        <v>0</v>
      </c>
      <c r="AD108" s="8">
        <f t="shared" si="89"/>
        <v>0</v>
      </c>
      <c r="AE108" s="84"/>
      <c r="AF108" s="8">
        <f>$B$89*AF89+$B$90*AF90</f>
        <v>0</v>
      </c>
      <c r="AG108" s="8">
        <f>$B$89*AG89+$B$90*AG90</f>
        <v>0</v>
      </c>
      <c r="AH108" s="8"/>
      <c r="AI108" s="8">
        <f>$B$89*AI89+$B$90*AI90</f>
        <v>0</v>
      </c>
      <c r="AJ108" s="8">
        <f>$B$89*AJ89+$B$90*AJ90</f>
        <v>0</v>
      </c>
      <c r="AK108" s="8">
        <f>$B$89*AK89+$B$90*AK90</f>
        <v>0</v>
      </c>
      <c r="AL108" s="80"/>
    </row>
    <row r="109" spans="1:38" ht="15.6" x14ac:dyDescent="0.3">
      <c r="A109" s="112"/>
      <c r="B109" s="10"/>
      <c r="C109" s="114"/>
      <c r="D109" s="9" t="s">
        <v>25</v>
      </c>
      <c r="E109" s="8">
        <f t="shared" ref="E109:AD109" si="90">E91*$B$91+E92*$B$92+E93*$B$93</f>
        <v>0</v>
      </c>
      <c r="F109" s="8">
        <f t="shared" si="90"/>
        <v>0</v>
      </c>
      <c r="G109" s="8">
        <f t="shared" si="90"/>
        <v>0</v>
      </c>
      <c r="H109" s="8">
        <f t="shared" si="90"/>
        <v>0.19069069999999999</v>
      </c>
      <c r="I109" s="8">
        <f t="shared" si="90"/>
        <v>0</v>
      </c>
      <c r="J109" s="8">
        <f t="shared" si="90"/>
        <v>0</v>
      </c>
      <c r="K109" s="8">
        <f t="shared" si="90"/>
        <v>0</v>
      </c>
      <c r="L109" s="8">
        <f t="shared" si="90"/>
        <v>0</v>
      </c>
      <c r="M109" s="8">
        <f t="shared" si="90"/>
        <v>0</v>
      </c>
      <c r="N109" s="8">
        <f t="shared" si="90"/>
        <v>0.29763400000000001</v>
      </c>
      <c r="O109" s="8">
        <f t="shared" si="90"/>
        <v>0</v>
      </c>
      <c r="P109" s="8">
        <f t="shared" si="90"/>
        <v>0</v>
      </c>
      <c r="Q109" s="8">
        <f t="shared" si="90"/>
        <v>0</v>
      </c>
      <c r="R109" s="8">
        <f t="shared" si="90"/>
        <v>0</v>
      </c>
      <c r="S109" s="8">
        <f t="shared" si="90"/>
        <v>0</v>
      </c>
      <c r="T109" s="8">
        <f t="shared" si="90"/>
        <v>0</v>
      </c>
      <c r="U109" s="8">
        <f t="shared" si="90"/>
        <v>0</v>
      </c>
      <c r="V109" s="8">
        <f t="shared" si="90"/>
        <v>0</v>
      </c>
      <c r="W109" s="8">
        <f t="shared" si="90"/>
        <v>0</v>
      </c>
      <c r="X109" s="8">
        <f t="shared" si="90"/>
        <v>0</v>
      </c>
      <c r="Y109" s="8">
        <f t="shared" si="90"/>
        <v>0</v>
      </c>
      <c r="Z109" s="8">
        <f t="shared" si="90"/>
        <v>0</v>
      </c>
      <c r="AA109" s="8">
        <f t="shared" si="90"/>
        <v>0.22871900000000001</v>
      </c>
      <c r="AB109" s="8">
        <f t="shared" si="90"/>
        <v>0.22871900000000001</v>
      </c>
      <c r="AC109" s="8">
        <f t="shared" si="90"/>
        <v>0</v>
      </c>
      <c r="AD109" s="8">
        <f t="shared" si="90"/>
        <v>0</v>
      </c>
      <c r="AE109" s="84"/>
      <c r="AF109" s="8">
        <f>AF91*$B$91+AF92*$B$92+AF93*$B$93</f>
        <v>0</v>
      </c>
      <c r="AG109" s="8">
        <f>AG91*$B$91+AG92*$B$92+AG93*$B$93</f>
        <v>0</v>
      </c>
      <c r="AH109" s="8"/>
      <c r="AI109" s="8">
        <f>AI91*$B$91+AI92*$B$92+AI93*$B$93</f>
        <v>0</v>
      </c>
      <c r="AJ109" s="8">
        <f>AJ91*$B$91+AJ92*$B$92+AJ93*$B$93</f>
        <v>0</v>
      </c>
      <c r="AK109" s="8">
        <f>AK91*$B$91+AK92*$B$92+AK93*$B$93</f>
        <v>0</v>
      </c>
      <c r="AL109" s="80"/>
    </row>
    <row r="110" spans="1:38" ht="15.6" x14ac:dyDescent="0.3">
      <c r="A110" s="112"/>
      <c r="B110" s="10"/>
      <c r="C110" s="114"/>
      <c r="D110" s="9" t="s">
        <v>85</v>
      </c>
      <c r="E110" s="8">
        <f>E87</f>
        <v>1.6000000000000001E-3</v>
      </c>
      <c r="F110" s="8">
        <f>F87</f>
        <v>0</v>
      </c>
      <c r="G110" s="8">
        <f t="shared" ref="G110:H110" si="91">G87</f>
        <v>0</v>
      </c>
      <c r="H110" s="8">
        <f t="shared" si="91"/>
        <v>0</v>
      </c>
      <c r="I110" s="8">
        <f>I87</f>
        <v>1.6000000000000001E-3</v>
      </c>
      <c r="J110" s="8">
        <f t="shared" ref="J110:O110" si="92">J87</f>
        <v>0</v>
      </c>
      <c r="K110" s="8">
        <f t="shared" si="92"/>
        <v>0</v>
      </c>
      <c r="L110" s="8">
        <f t="shared" si="92"/>
        <v>0</v>
      </c>
      <c r="M110" s="8">
        <f t="shared" si="92"/>
        <v>0</v>
      </c>
      <c r="N110" s="8">
        <f t="shared" si="92"/>
        <v>0</v>
      </c>
      <c r="O110" s="8">
        <f t="shared" si="92"/>
        <v>0</v>
      </c>
      <c r="P110" s="8">
        <f>P87</f>
        <v>0</v>
      </c>
      <c r="Q110" s="8">
        <f>Q87</f>
        <v>0</v>
      </c>
      <c r="R110" s="8">
        <f>R87</f>
        <v>0</v>
      </c>
      <c r="S110" s="8">
        <f t="shared" ref="S110:AD110" si="93">S87</f>
        <v>0</v>
      </c>
      <c r="T110" s="8">
        <f t="shared" si="93"/>
        <v>0</v>
      </c>
      <c r="U110" s="8">
        <f t="shared" si="93"/>
        <v>0</v>
      </c>
      <c r="V110" s="8">
        <f t="shared" si="93"/>
        <v>0</v>
      </c>
      <c r="W110" s="8">
        <f t="shared" si="93"/>
        <v>0</v>
      </c>
      <c r="X110" s="8">
        <f t="shared" si="93"/>
        <v>0</v>
      </c>
      <c r="Y110" s="8">
        <f t="shared" si="93"/>
        <v>0</v>
      </c>
      <c r="Z110" s="8">
        <f t="shared" si="93"/>
        <v>1.9E-3</v>
      </c>
      <c r="AA110" s="8">
        <f t="shared" si="93"/>
        <v>0</v>
      </c>
      <c r="AB110" s="8">
        <f t="shared" si="93"/>
        <v>0</v>
      </c>
      <c r="AC110" s="8">
        <f t="shared" si="93"/>
        <v>0</v>
      </c>
      <c r="AD110" s="8">
        <f t="shared" si="93"/>
        <v>0</v>
      </c>
      <c r="AE110" s="84"/>
      <c r="AF110" s="8">
        <f t="shared" ref="AF110:AJ110" si="94">AF87</f>
        <v>1.6000000000000001E-3</v>
      </c>
      <c r="AG110" s="8">
        <f t="shared" si="94"/>
        <v>0</v>
      </c>
      <c r="AH110" s="8"/>
      <c r="AI110" s="8">
        <f>AI87</f>
        <v>0</v>
      </c>
      <c r="AJ110" s="8">
        <f t="shared" si="94"/>
        <v>0</v>
      </c>
      <c r="AK110" s="8">
        <f>AK87</f>
        <v>0</v>
      </c>
      <c r="AL110" s="79"/>
    </row>
    <row r="111" spans="1:38" x14ac:dyDescent="0.3">
      <c r="A111" s="112"/>
      <c r="B111" s="10"/>
      <c r="C111" s="114"/>
      <c r="D111" s="18" t="s">
        <v>80</v>
      </c>
      <c r="E111" s="19">
        <f>E87+E88+E108+E109</f>
        <v>0.22765000000000002</v>
      </c>
      <c r="F111" s="19">
        <f>F87+F88+F108+F109</f>
        <v>0.1780065609</v>
      </c>
      <c r="G111" s="19">
        <f t="shared" ref="G111:H111" si="95">G87+G88+G108+G109</f>
        <v>0.18415100000000004</v>
      </c>
      <c r="H111" s="19">
        <f t="shared" si="95"/>
        <v>0.19069069999999999</v>
      </c>
      <c r="I111" s="19">
        <f>I87+I88+I108+I109</f>
        <v>0.22359999999999999</v>
      </c>
      <c r="J111" s="19">
        <f t="shared" ref="J111:O111" si="96">J87+J88+J108+J109</f>
        <v>0.23740899999999998</v>
      </c>
      <c r="K111" s="19">
        <f t="shared" si="96"/>
        <v>0.23837999999999998</v>
      </c>
      <c r="L111" s="19">
        <f t="shared" si="96"/>
        <v>0.22257399999999999</v>
      </c>
      <c r="M111" s="19">
        <f t="shared" si="96"/>
        <v>0.33530300000000002</v>
      </c>
      <c r="N111" s="19">
        <f t="shared" si="96"/>
        <v>0.29763400000000001</v>
      </c>
      <c r="O111" s="19">
        <f t="shared" si="96"/>
        <v>0.21789799999999998</v>
      </c>
      <c r="P111" s="19">
        <f>P87+P88+P108+P109</f>
        <v>0.1905</v>
      </c>
      <c r="Q111" s="19">
        <f>Q87+Q88+Q108+Q109</f>
        <v>0.19026999999999999</v>
      </c>
      <c r="R111" s="19">
        <f>R87+R88+R108+R109</f>
        <v>0.214</v>
      </c>
      <c r="S111" s="19">
        <f t="shared" ref="S111:AD111" si="97">S87+S88+S108+S109</f>
        <v>0.2137</v>
      </c>
      <c r="T111" s="19">
        <f t="shared" si="97"/>
        <v>0.2442</v>
      </c>
      <c r="U111" s="19">
        <f t="shared" si="97"/>
        <v>0.22486956521739132</v>
      </c>
      <c r="V111" s="19">
        <f t="shared" si="97"/>
        <v>0.18521739130434783</v>
      </c>
      <c r="W111" s="19">
        <f t="shared" si="97"/>
        <v>0.22495652173913044</v>
      </c>
      <c r="X111" s="19">
        <f t="shared" si="97"/>
        <v>0.222</v>
      </c>
      <c r="Y111" s="19">
        <f t="shared" si="97"/>
        <v>0.2172</v>
      </c>
      <c r="Z111" s="19">
        <f t="shared" si="97"/>
        <v>0.24465000000000001</v>
      </c>
      <c r="AA111" s="19">
        <f t="shared" si="97"/>
        <v>0.22871900000000001</v>
      </c>
      <c r="AB111" s="19">
        <f t="shared" si="97"/>
        <v>0.22871900000000001</v>
      </c>
      <c r="AC111" s="19">
        <f t="shared" si="97"/>
        <v>0.19800000000000004</v>
      </c>
      <c r="AD111" s="19">
        <f t="shared" si="97"/>
        <v>0.2402</v>
      </c>
      <c r="AE111" s="84"/>
      <c r="AF111" s="19">
        <f>AF87+AF88+AF108+AF109</f>
        <v>0.25359999999999999</v>
      </c>
      <c r="AG111" s="19">
        <f t="shared" ref="AG111:AJ111" si="98">AG87+AG88+AG108+AG109</f>
        <v>0.24399999999999999</v>
      </c>
      <c r="AH111" s="19"/>
      <c r="AI111" s="19">
        <f>AI87+AI88+AI108+AI109</f>
        <v>0.31169999999999998</v>
      </c>
      <c r="AJ111" s="19">
        <f t="shared" si="98"/>
        <v>0.32500000000000001</v>
      </c>
      <c r="AK111" s="19">
        <f>AK87+AK88+AK108+AK109</f>
        <v>0.21959999999999999</v>
      </c>
      <c r="AL111" s="79"/>
    </row>
    <row r="112" spans="1:38" x14ac:dyDescent="0.3">
      <c r="A112" s="112"/>
      <c r="B112" s="10"/>
      <c r="C112" s="114"/>
      <c r="D112" s="18" t="s">
        <v>26</v>
      </c>
      <c r="E112" s="19">
        <f>E111*E105</f>
        <v>0.26179750000000002</v>
      </c>
      <c r="F112" s="19">
        <f>F111*F105</f>
        <v>0.20470754503499999</v>
      </c>
      <c r="G112" s="19">
        <f t="shared" ref="G112:H112" si="99">G111*G105</f>
        <v>0.21177365000000004</v>
      </c>
      <c r="H112" s="19">
        <f t="shared" si="99"/>
        <v>0.21929430499999997</v>
      </c>
      <c r="I112" s="19">
        <f>I111*I105</f>
        <v>0.25713999999999998</v>
      </c>
      <c r="J112" s="19">
        <f t="shared" ref="J112:O112" si="100">J111*J105</f>
        <v>0.27302034999999997</v>
      </c>
      <c r="K112" s="19">
        <f t="shared" si="100"/>
        <v>0.27413699999999996</v>
      </c>
      <c r="L112" s="19">
        <f t="shared" si="100"/>
        <v>0.25596009999999997</v>
      </c>
      <c r="M112" s="19">
        <f t="shared" si="100"/>
        <v>0.38559844999999998</v>
      </c>
      <c r="N112" s="19">
        <f t="shared" si="100"/>
        <v>0.3422791</v>
      </c>
      <c r="O112" s="19">
        <f t="shared" si="100"/>
        <v>0.25058269999999994</v>
      </c>
      <c r="P112" s="19">
        <f>P111*P105</f>
        <v>0.21907499999999999</v>
      </c>
      <c r="Q112" s="19">
        <f>Q111*Q105</f>
        <v>0.21881049999999996</v>
      </c>
      <c r="R112" s="19">
        <f>R111*R105</f>
        <v>0.24609999999999999</v>
      </c>
      <c r="S112" s="19">
        <f t="shared" ref="S112:AD112" si="101">S111*S105</f>
        <v>0.24575499999999997</v>
      </c>
      <c r="T112" s="19">
        <f t="shared" si="101"/>
        <v>0.28082999999999997</v>
      </c>
      <c r="U112" s="19">
        <f t="shared" si="101"/>
        <v>0.2586</v>
      </c>
      <c r="V112" s="19">
        <f t="shared" si="101"/>
        <v>0.21299999999999999</v>
      </c>
      <c r="W112" s="19">
        <f t="shared" si="101"/>
        <v>0.25869999999999999</v>
      </c>
      <c r="X112" s="19">
        <f t="shared" si="101"/>
        <v>0.25529999999999997</v>
      </c>
      <c r="Y112" s="19">
        <f t="shared" si="101"/>
        <v>0.24977999999999997</v>
      </c>
      <c r="Z112" s="19">
        <f t="shared" si="101"/>
        <v>0.28134749999999997</v>
      </c>
      <c r="AA112" s="19">
        <f t="shared" si="101"/>
        <v>0.26302684999999998</v>
      </c>
      <c r="AB112" s="19">
        <f t="shared" si="101"/>
        <v>0.26302684999999998</v>
      </c>
      <c r="AC112" s="19">
        <f t="shared" si="101"/>
        <v>0.22770000000000001</v>
      </c>
      <c r="AD112" s="19">
        <f t="shared" si="101"/>
        <v>0.27622999999999998</v>
      </c>
      <c r="AE112" s="84"/>
      <c r="AF112" s="19">
        <f>AF111*AF105</f>
        <v>0.29163999999999995</v>
      </c>
      <c r="AG112" s="19">
        <f t="shared" ref="AG112:AJ112" si="102">AG111*AG105</f>
        <v>0.28059999999999996</v>
      </c>
      <c r="AH112" s="19"/>
      <c r="AI112" s="19">
        <f>AI111*AI105</f>
        <v>0.35845499999999997</v>
      </c>
      <c r="AJ112" s="19">
        <f t="shared" si="102"/>
        <v>0.37374999999999997</v>
      </c>
      <c r="AK112" s="19">
        <f>AK111*AK105</f>
        <v>0.25253999999999999</v>
      </c>
      <c r="AL112" s="79"/>
    </row>
    <row r="113" spans="1:38" x14ac:dyDescent="0.3">
      <c r="A113" s="112"/>
      <c r="B113" s="10"/>
      <c r="C113" s="114"/>
      <c r="D113" s="16" t="s">
        <v>27</v>
      </c>
      <c r="E113" s="17">
        <f>E112*E104</f>
        <v>1857.1914650000001</v>
      </c>
      <c r="F113" s="17">
        <f>F112*F104</f>
        <v>1452.1953244782899</v>
      </c>
      <c r="G113" s="17">
        <f t="shared" ref="G113:H113" si="103">G112*G104</f>
        <v>1502.3222731000003</v>
      </c>
      <c r="H113" s="17">
        <f t="shared" si="103"/>
        <v>1555.6737996699999</v>
      </c>
      <c r="I113" s="17">
        <f>I112*I104</f>
        <v>1824.1511599999999</v>
      </c>
      <c r="J113" s="17">
        <f t="shared" ref="J113:O113" si="104">J112*J104</f>
        <v>1936.8063628999998</v>
      </c>
      <c r="K113" s="17">
        <f t="shared" si="104"/>
        <v>1944.7278779999997</v>
      </c>
      <c r="L113" s="17">
        <f t="shared" si="104"/>
        <v>1815.7809493999998</v>
      </c>
      <c r="M113" s="17">
        <f t="shared" si="104"/>
        <v>2735.4354042999998</v>
      </c>
      <c r="N113" s="17">
        <f t="shared" si="104"/>
        <v>2428.1279353999998</v>
      </c>
      <c r="O113" s="17">
        <f t="shared" si="104"/>
        <v>1777.6336737999995</v>
      </c>
      <c r="P113" s="17">
        <f>P112*P104</f>
        <v>1554.11805</v>
      </c>
      <c r="Q113" s="17">
        <f>Q112*Q104</f>
        <v>1552.2416869999997</v>
      </c>
      <c r="R113" s="17">
        <f>R112*R104</f>
        <v>1745.8334</v>
      </c>
      <c r="S113" s="17">
        <f t="shared" ref="S113:AD113" si="105">S112*S104</f>
        <v>1743.3859699999998</v>
      </c>
      <c r="T113" s="17">
        <f t="shared" si="105"/>
        <v>1992.2080199999998</v>
      </c>
      <c r="U113" s="17">
        <f t="shared" si="105"/>
        <v>1834.5083999999999</v>
      </c>
      <c r="V113" s="17">
        <f t="shared" si="105"/>
        <v>1511.0219999999999</v>
      </c>
      <c r="W113" s="17">
        <f t="shared" si="105"/>
        <v>1835.2177999999999</v>
      </c>
      <c r="X113" s="17">
        <f t="shared" si="105"/>
        <v>1811.0981999999999</v>
      </c>
      <c r="Y113" s="17">
        <f t="shared" si="105"/>
        <v>1771.9393199999997</v>
      </c>
      <c r="Z113" s="17">
        <f t="shared" si="105"/>
        <v>1995.8791649999998</v>
      </c>
      <c r="AA113" s="17">
        <f t="shared" si="105"/>
        <v>1865.9124738999999</v>
      </c>
      <c r="AB113" s="17">
        <f t="shared" si="105"/>
        <v>1865.9124738999999</v>
      </c>
      <c r="AC113" s="17">
        <f t="shared" si="105"/>
        <v>1615.3038000000001</v>
      </c>
      <c r="AD113" s="17">
        <f t="shared" si="105"/>
        <v>1959.5756199999998</v>
      </c>
      <c r="AE113" s="85"/>
      <c r="AF113" s="17">
        <f>AF112*AF104</f>
        <v>2068.8941599999998</v>
      </c>
      <c r="AG113" s="17">
        <f t="shared" ref="AG113:AJ113" si="106">AG112*AG104</f>
        <v>1990.5763999999997</v>
      </c>
      <c r="AH113" s="17"/>
      <c r="AI113" s="17">
        <f>AI112*AI104</f>
        <v>2542.8797699999996</v>
      </c>
      <c r="AJ113" s="17">
        <f t="shared" si="106"/>
        <v>2651.3824999999997</v>
      </c>
      <c r="AK113" s="17">
        <f>AK112*AK104</f>
        <v>1791.5187599999999</v>
      </c>
      <c r="AL113" s="79"/>
    </row>
    <row r="114" spans="1:38" x14ac:dyDescent="0.3">
      <c r="A114" s="112"/>
      <c r="B114" s="10"/>
      <c r="C114" s="115" t="s">
        <v>34</v>
      </c>
      <c r="D114" s="5" t="s">
        <v>76</v>
      </c>
      <c r="E114" s="6">
        <f>E86*E105</f>
        <v>1.0349999999999999</v>
      </c>
      <c r="F114" s="6">
        <f>F86*F105</f>
        <v>2.005255</v>
      </c>
      <c r="G114" s="6">
        <f t="shared" ref="G114:H114" si="107">G86*G105</f>
        <v>2.6449999999999996</v>
      </c>
      <c r="H114" s="6">
        <f t="shared" si="107"/>
        <v>1.38</v>
      </c>
      <c r="I114" s="6">
        <f>I86*I105</f>
        <v>1.0349999999999999</v>
      </c>
      <c r="J114" s="6">
        <f t="shared" ref="J114:O114" si="108">J86*J105</f>
        <v>1.38</v>
      </c>
      <c r="K114" s="6">
        <f t="shared" si="108"/>
        <v>1.38</v>
      </c>
      <c r="L114" s="6">
        <f t="shared" si="108"/>
        <v>1.38</v>
      </c>
      <c r="M114" s="6">
        <f t="shared" si="108"/>
        <v>0.69</v>
      </c>
      <c r="N114" s="6">
        <f t="shared" si="108"/>
        <v>0.69</v>
      </c>
      <c r="O114" s="6">
        <f t="shared" si="108"/>
        <v>1.0349999999999999</v>
      </c>
      <c r="P114" s="6">
        <f>P86*P105</f>
        <v>1.38</v>
      </c>
      <c r="Q114" s="6">
        <f>Q86*Q105</f>
        <v>1.38</v>
      </c>
      <c r="R114" s="6">
        <f>R86*R105</f>
        <v>0.69</v>
      </c>
      <c r="S114" s="6">
        <f t="shared" ref="S114:AD114" si="109">S86*S105</f>
        <v>1.0349999999999999</v>
      </c>
      <c r="T114" s="6">
        <f t="shared" si="109"/>
        <v>1.0349999999999999</v>
      </c>
      <c r="U114" s="6">
        <f t="shared" si="109"/>
        <v>1.01</v>
      </c>
      <c r="V114" s="6">
        <f t="shared" si="109"/>
        <v>1.0349999999999999</v>
      </c>
      <c r="W114" s="6">
        <f t="shared" si="109"/>
        <v>1.38</v>
      </c>
      <c r="X114" s="6">
        <f t="shared" si="109"/>
        <v>1.38</v>
      </c>
      <c r="Y114" s="6">
        <f t="shared" si="109"/>
        <v>1.38</v>
      </c>
      <c r="Z114" s="6">
        <f t="shared" si="109"/>
        <v>1.38</v>
      </c>
      <c r="AA114" s="6">
        <f t="shared" si="109"/>
        <v>1.38</v>
      </c>
      <c r="AB114" s="6">
        <f t="shared" si="109"/>
        <v>1.38</v>
      </c>
      <c r="AC114" s="6">
        <f t="shared" si="109"/>
        <v>1.38</v>
      </c>
      <c r="AD114" s="6">
        <f t="shared" si="109"/>
        <v>1.38</v>
      </c>
      <c r="AE114" s="85"/>
      <c r="AF114" s="6">
        <f>AF86*AF105</f>
        <v>1.0349999999999999</v>
      </c>
      <c r="AG114" s="6">
        <f t="shared" ref="AG114:AJ114" si="110">AG86*AG105</f>
        <v>1.0349999999999999</v>
      </c>
      <c r="AH114" s="6"/>
      <c r="AI114" s="6">
        <f>AI86*AI105</f>
        <v>0.91999999999999993</v>
      </c>
      <c r="AJ114" s="6">
        <f t="shared" si="110"/>
        <v>0.34499999999999997</v>
      </c>
      <c r="AK114" s="6">
        <f>AK86*AK105</f>
        <v>1.0349999999999999</v>
      </c>
      <c r="AL114" s="79"/>
    </row>
    <row r="115" spans="1:38" x14ac:dyDescent="0.3">
      <c r="A115" s="112"/>
      <c r="B115" s="10"/>
      <c r="C115" s="115"/>
      <c r="D115" s="16" t="s">
        <v>77</v>
      </c>
      <c r="E115" s="17">
        <f>E114*365</f>
        <v>377.77499999999998</v>
      </c>
      <c r="F115" s="17">
        <f>F114*365</f>
        <v>731.91807500000004</v>
      </c>
      <c r="G115" s="17">
        <f t="shared" ref="G115:H115" si="111">G114*365</f>
        <v>965.42499999999984</v>
      </c>
      <c r="H115" s="17">
        <f t="shared" si="111"/>
        <v>503.7</v>
      </c>
      <c r="I115" s="17">
        <f>I114*365</f>
        <v>377.77499999999998</v>
      </c>
      <c r="J115" s="17">
        <f t="shared" ref="J115:O115" si="112">J114*365</f>
        <v>503.7</v>
      </c>
      <c r="K115" s="17">
        <f t="shared" si="112"/>
        <v>503.7</v>
      </c>
      <c r="L115" s="17">
        <f t="shared" si="112"/>
        <v>503.7</v>
      </c>
      <c r="M115" s="17">
        <f t="shared" si="112"/>
        <v>251.85</v>
      </c>
      <c r="N115" s="17">
        <f t="shared" si="112"/>
        <v>251.85</v>
      </c>
      <c r="O115" s="17">
        <f t="shared" si="112"/>
        <v>377.77499999999998</v>
      </c>
      <c r="P115" s="17">
        <f>P114*365</f>
        <v>503.7</v>
      </c>
      <c r="Q115" s="17">
        <f>Q114*365</f>
        <v>503.7</v>
      </c>
      <c r="R115" s="17">
        <f>R114*365</f>
        <v>251.85</v>
      </c>
      <c r="S115" s="17">
        <f t="shared" ref="S115:AD115" si="113">S114*365</f>
        <v>377.77499999999998</v>
      </c>
      <c r="T115" s="17">
        <f t="shared" si="113"/>
        <v>377.77499999999998</v>
      </c>
      <c r="U115" s="17">
        <f t="shared" si="113"/>
        <v>368.65</v>
      </c>
      <c r="V115" s="17">
        <f t="shared" si="113"/>
        <v>377.77499999999998</v>
      </c>
      <c r="W115" s="17">
        <f t="shared" si="113"/>
        <v>503.7</v>
      </c>
      <c r="X115" s="17">
        <f t="shared" si="113"/>
        <v>503.7</v>
      </c>
      <c r="Y115" s="17">
        <f t="shared" si="113"/>
        <v>503.7</v>
      </c>
      <c r="Z115" s="17">
        <f t="shared" si="113"/>
        <v>503.7</v>
      </c>
      <c r="AA115" s="17">
        <f t="shared" si="113"/>
        <v>503.7</v>
      </c>
      <c r="AB115" s="17">
        <f t="shared" si="113"/>
        <v>503.7</v>
      </c>
      <c r="AC115" s="17">
        <f t="shared" si="113"/>
        <v>503.7</v>
      </c>
      <c r="AD115" s="17">
        <f t="shared" si="113"/>
        <v>503.7</v>
      </c>
      <c r="AE115" s="85"/>
      <c r="AF115" s="17">
        <f>AF114*365</f>
        <v>377.77499999999998</v>
      </c>
      <c r="AG115" s="17">
        <f t="shared" ref="AG115:AJ115" si="114">AG114*365</f>
        <v>377.77499999999998</v>
      </c>
      <c r="AH115" s="17"/>
      <c r="AI115" s="17">
        <f>AI114*365</f>
        <v>335.79999999999995</v>
      </c>
      <c r="AJ115" s="17">
        <f t="shared" si="114"/>
        <v>125.925</v>
      </c>
      <c r="AK115" s="17">
        <f>AK114*365</f>
        <v>377.77499999999998</v>
      </c>
      <c r="AL115" s="79"/>
    </row>
    <row r="116" spans="1:38" x14ac:dyDescent="0.3">
      <c r="A116" s="112"/>
      <c r="B116" s="10"/>
      <c r="C116" s="116" t="s">
        <v>86</v>
      </c>
      <c r="D116" s="18" t="s">
        <v>78</v>
      </c>
      <c r="E116" s="20">
        <f>E113+E115</f>
        <v>2234.966465</v>
      </c>
      <c r="F116" s="20">
        <f>F113+F115</f>
        <v>2184.1133994782899</v>
      </c>
      <c r="G116" s="20">
        <f t="shared" ref="G116:H116" si="115">G113+G115</f>
        <v>2467.7472731000003</v>
      </c>
      <c r="H116" s="20">
        <f t="shared" si="115"/>
        <v>2059.3737996699997</v>
      </c>
      <c r="I116" s="20">
        <f>I113+I115</f>
        <v>2201.92616</v>
      </c>
      <c r="J116" s="20">
        <f t="shared" ref="J116:O116" si="116">J113+J115</f>
        <v>2440.5063628999997</v>
      </c>
      <c r="K116" s="20">
        <f t="shared" si="116"/>
        <v>2448.4278779999995</v>
      </c>
      <c r="L116" s="20">
        <f t="shared" si="116"/>
        <v>2319.4809493999996</v>
      </c>
      <c r="M116" s="20">
        <f t="shared" si="116"/>
        <v>2987.2854042999998</v>
      </c>
      <c r="N116" s="20">
        <f t="shared" si="116"/>
        <v>2679.9779353999998</v>
      </c>
      <c r="O116" s="20">
        <f t="shared" si="116"/>
        <v>2155.4086737999996</v>
      </c>
      <c r="P116" s="20">
        <f>P113+P115</f>
        <v>2057.8180499999999</v>
      </c>
      <c r="Q116" s="20">
        <f>Q113+Q115</f>
        <v>2055.9416869999995</v>
      </c>
      <c r="R116" s="20">
        <f>R113+R115</f>
        <v>1997.6833999999999</v>
      </c>
      <c r="S116" s="20">
        <f t="shared" ref="S116:AD116" si="117">S113+S115</f>
        <v>2121.1609699999999</v>
      </c>
      <c r="T116" s="20">
        <f t="shared" si="117"/>
        <v>2369.9830199999997</v>
      </c>
      <c r="U116" s="20">
        <f t="shared" si="117"/>
        <v>2203.1583999999998</v>
      </c>
      <c r="V116" s="20">
        <f t="shared" si="117"/>
        <v>1888.797</v>
      </c>
      <c r="W116" s="20">
        <f t="shared" si="117"/>
        <v>2338.9177999999997</v>
      </c>
      <c r="X116" s="20">
        <f t="shared" si="117"/>
        <v>2314.7981999999997</v>
      </c>
      <c r="Y116" s="20">
        <f t="shared" si="117"/>
        <v>2275.6393199999998</v>
      </c>
      <c r="Z116" s="20">
        <f t="shared" si="117"/>
        <v>2499.5791649999996</v>
      </c>
      <c r="AA116" s="20">
        <f t="shared" si="117"/>
        <v>2369.6124738999997</v>
      </c>
      <c r="AB116" s="20">
        <f t="shared" si="117"/>
        <v>2369.6124738999997</v>
      </c>
      <c r="AC116" s="20">
        <f t="shared" si="117"/>
        <v>2119.0038</v>
      </c>
      <c r="AD116" s="20">
        <f t="shared" si="117"/>
        <v>2463.2756199999999</v>
      </c>
      <c r="AE116" s="85"/>
      <c r="AF116" s="20">
        <f>AF113+AF115</f>
        <v>2446.6691599999999</v>
      </c>
      <c r="AG116" s="20">
        <f t="shared" ref="AG116:AJ116" si="118">AG113+AG115</f>
        <v>2368.3513999999996</v>
      </c>
      <c r="AH116" s="20"/>
      <c r="AI116" s="20">
        <f>AI113+AI115</f>
        <v>2878.6797699999997</v>
      </c>
      <c r="AJ116" s="20">
        <f t="shared" si="118"/>
        <v>2777.3074999999999</v>
      </c>
      <c r="AK116" s="20">
        <f>AK113+AK115</f>
        <v>2169.29376</v>
      </c>
      <c r="AL116" s="79"/>
    </row>
    <row r="117" spans="1:38" x14ac:dyDescent="0.3">
      <c r="A117" s="112"/>
      <c r="B117" s="10"/>
      <c r="C117" s="116"/>
      <c r="D117" s="18" t="s">
        <v>28</v>
      </c>
      <c r="E117" s="20">
        <f>(E101*E95)+E94</f>
        <v>0</v>
      </c>
      <c r="F117" s="20">
        <f>(F101*F95)+F94</f>
        <v>200</v>
      </c>
      <c r="G117" s="20">
        <f t="shared" ref="G117:H117" si="119">(G101*G95)+G94</f>
        <v>148.064836386</v>
      </c>
      <c r="H117" s="20">
        <f t="shared" si="119"/>
        <v>0</v>
      </c>
      <c r="I117" s="20">
        <f>(I101*I95)+I94</f>
        <v>0</v>
      </c>
      <c r="J117" s="20">
        <f t="shared" ref="J117:O117" si="120">(J101*J95)+J94</f>
        <v>0</v>
      </c>
      <c r="K117" s="20">
        <f t="shared" si="120"/>
        <v>0</v>
      </c>
      <c r="L117" s="20">
        <f t="shared" si="120"/>
        <v>0</v>
      </c>
      <c r="M117" s="20">
        <f t="shared" si="120"/>
        <v>0</v>
      </c>
      <c r="N117" s="20">
        <f t="shared" si="120"/>
        <v>0</v>
      </c>
      <c r="O117" s="20">
        <f t="shared" si="120"/>
        <v>0</v>
      </c>
      <c r="P117" s="20">
        <f>(P101*P95)+P94</f>
        <v>0</v>
      </c>
      <c r="Q117" s="20">
        <f>(Q101*Q95)+Q94</f>
        <v>0</v>
      </c>
      <c r="R117" s="20">
        <f>(R101*R95)+R94</f>
        <v>0</v>
      </c>
      <c r="S117" s="20">
        <f t="shared" ref="S117:AD117" si="121">(S101*S95)+S94</f>
        <v>0</v>
      </c>
      <c r="T117" s="20">
        <f t="shared" si="121"/>
        <v>242.19898119999996</v>
      </c>
      <c r="U117" s="20">
        <f t="shared" si="121"/>
        <v>0</v>
      </c>
      <c r="V117" s="19">
        <f t="shared" si="121"/>
        <v>0</v>
      </c>
      <c r="W117" s="19">
        <f t="shared" si="121"/>
        <v>250</v>
      </c>
      <c r="X117" s="20">
        <f t="shared" si="121"/>
        <v>200</v>
      </c>
      <c r="Y117" s="20">
        <f t="shared" si="121"/>
        <v>120</v>
      </c>
      <c r="Z117" s="20">
        <f t="shared" si="121"/>
        <v>0</v>
      </c>
      <c r="AA117" s="19">
        <f t="shared" si="121"/>
        <v>0</v>
      </c>
      <c r="AB117" s="19">
        <f t="shared" si="121"/>
        <v>0</v>
      </c>
      <c r="AC117" s="20">
        <f t="shared" si="121"/>
        <v>150</v>
      </c>
      <c r="AD117" s="20">
        <f t="shared" si="121"/>
        <v>0</v>
      </c>
      <c r="AE117" s="85"/>
      <c r="AF117" s="20">
        <f>(AF101*AF95)+AF94</f>
        <v>0</v>
      </c>
      <c r="AG117" s="19">
        <f t="shared" ref="AG117:AJ117" si="122">(AG101*AG95)+AG94</f>
        <v>0</v>
      </c>
      <c r="AH117" s="19"/>
      <c r="AI117" s="20">
        <f>(AI101*AI95)+AI94</f>
        <v>0</v>
      </c>
      <c r="AJ117" s="19">
        <f t="shared" si="122"/>
        <v>0</v>
      </c>
      <c r="AK117" s="20">
        <f>(AK101*AK95)+AK94</f>
        <v>0</v>
      </c>
      <c r="AL117" s="79"/>
    </row>
    <row r="118" spans="1:38" x14ac:dyDescent="0.3">
      <c r="A118" s="112"/>
      <c r="B118" s="10"/>
      <c r="C118" s="116"/>
      <c r="D118" s="16" t="s">
        <v>21</v>
      </c>
      <c r="E118" s="17">
        <f>E113+E115-E117</f>
        <v>2234.966465</v>
      </c>
      <c r="F118" s="17">
        <f>F113+F115-F117</f>
        <v>1984.1133994782899</v>
      </c>
      <c r="G118" s="17">
        <f t="shared" ref="G118:H118" si="123">G113+G115-G117</f>
        <v>2319.6824367140002</v>
      </c>
      <c r="H118" s="17">
        <f t="shared" si="123"/>
        <v>2059.3737996699997</v>
      </c>
      <c r="I118" s="17">
        <f>I113+I115-I117</f>
        <v>2201.92616</v>
      </c>
      <c r="J118" s="17">
        <f t="shared" ref="J118:O118" si="124">J113+J115-J117</f>
        <v>2440.5063628999997</v>
      </c>
      <c r="K118" s="17">
        <f t="shared" si="124"/>
        <v>2448.4278779999995</v>
      </c>
      <c r="L118" s="17">
        <f t="shared" si="124"/>
        <v>2319.4809493999996</v>
      </c>
      <c r="M118" s="17">
        <f t="shared" si="124"/>
        <v>2987.2854042999998</v>
      </c>
      <c r="N118" s="17">
        <f t="shared" si="124"/>
        <v>2679.9779353999998</v>
      </c>
      <c r="O118" s="17">
        <f t="shared" si="124"/>
        <v>2155.4086737999996</v>
      </c>
      <c r="P118" s="17">
        <f>P113+P115-P117</f>
        <v>2057.8180499999999</v>
      </c>
      <c r="Q118" s="17">
        <f>Q113+Q115-Q117</f>
        <v>2055.9416869999995</v>
      </c>
      <c r="R118" s="17">
        <f>R113+R115-R117</f>
        <v>1997.6833999999999</v>
      </c>
      <c r="S118" s="17">
        <f t="shared" ref="S118:AD118" si="125">S113+S115-S117</f>
        <v>2121.1609699999999</v>
      </c>
      <c r="T118" s="17">
        <f t="shared" si="125"/>
        <v>2127.7840387999995</v>
      </c>
      <c r="U118" s="17">
        <f t="shared" si="125"/>
        <v>2203.1583999999998</v>
      </c>
      <c r="V118" s="17">
        <f t="shared" si="125"/>
        <v>1888.797</v>
      </c>
      <c r="W118" s="17">
        <f t="shared" si="125"/>
        <v>2088.9177999999997</v>
      </c>
      <c r="X118" s="17">
        <f t="shared" si="125"/>
        <v>2114.7981999999997</v>
      </c>
      <c r="Y118" s="17">
        <f t="shared" si="125"/>
        <v>2155.6393199999998</v>
      </c>
      <c r="Z118" s="17">
        <f t="shared" si="125"/>
        <v>2499.5791649999996</v>
      </c>
      <c r="AA118" s="17">
        <f t="shared" si="125"/>
        <v>2369.6124738999997</v>
      </c>
      <c r="AB118" s="17">
        <f t="shared" si="125"/>
        <v>2369.6124738999997</v>
      </c>
      <c r="AC118" s="17">
        <f t="shared" si="125"/>
        <v>1969.0038</v>
      </c>
      <c r="AD118" s="17">
        <f t="shared" si="125"/>
        <v>2463.2756199999999</v>
      </c>
      <c r="AE118" s="85"/>
      <c r="AF118" s="17">
        <f>AF113+AF115-AF117</f>
        <v>2446.6691599999999</v>
      </c>
      <c r="AG118" s="17">
        <f t="shared" ref="AG118:AJ118" si="126">AG113+AG115-AG117</f>
        <v>2368.3513999999996</v>
      </c>
      <c r="AH118" s="17"/>
      <c r="AI118" s="17">
        <f>AI113+AI115-AI117</f>
        <v>2878.6797699999997</v>
      </c>
      <c r="AJ118" s="17">
        <f t="shared" si="126"/>
        <v>2777.3074999999999</v>
      </c>
      <c r="AK118" s="17">
        <f>AK113+AK115-AK117</f>
        <v>2169.29376</v>
      </c>
      <c r="AL118" s="79"/>
    </row>
    <row r="119" spans="1:38" x14ac:dyDescent="0.3">
      <c r="A119" s="112"/>
      <c r="B119" s="10"/>
      <c r="C119" s="116"/>
      <c r="D119" s="5" t="s">
        <v>103</v>
      </c>
      <c r="E119" s="6">
        <f>E120/E105</f>
        <v>161.9540916666667</v>
      </c>
      <c r="F119" s="6">
        <f>F120/F105</f>
        <v>143.77633329552827</v>
      </c>
      <c r="G119" s="6">
        <f t="shared" ref="G119:H119" si="127">G120/G105</f>
        <v>168.09293019666671</v>
      </c>
      <c r="H119" s="6">
        <f t="shared" si="127"/>
        <v>149.22998548333334</v>
      </c>
      <c r="I119" s="6">
        <f>I120/I105</f>
        <v>159.55986666666666</v>
      </c>
      <c r="J119" s="6">
        <f t="shared" ref="J119:AJ119" si="128">J120/J105</f>
        <v>176.84828716666667</v>
      </c>
      <c r="K119" s="6">
        <f t="shared" si="128"/>
        <v>177.42230999999998</v>
      </c>
      <c r="L119" s="6">
        <f t="shared" si="128"/>
        <v>168.07832966666666</v>
      </c>
      <c r="M119" s="6">
        <f t="shared" si="128"/>
        <v>216.46995683333333</v>
      </c>
      <c r="N119" s="6">
        <f t="shared" si="128"/>
        <v>194.20129966666667</v>
      </c>
      <c r="O119" s="6">
        <f t="shared" si="128"/>
        <v>156.18903433333332</v>
      </c>
      <c r="P119" s="6">
        <f t="shared" si="128"/>
        <v>149.11725000000001</v>
      </c>
      <c r="Q119" s="6">
        <f t="shared" si="128"/>
        <v>148.98128166666666</v>
      </c>
      <c r="R119" s="6">
        <f t="shared" si="128"/>
        <v>144.75966666666667</v>
      </c>
      <c r="S119" s="6">
        <f t="shared" si="128"/>
        <v>153.70731666666666</v>
      </c>
      <c r="T119" s="6">
        <f t="shared" si="128"/>
        <v>154.18724918840576</v>
      </c>
      <c r="U119" s="6">
        <f t="shared" si="128"/>
        <v>159.64915942028986</v>
      </c>
      <c r="V119" s="6">
        <f t="shared" si="128"/>
        <v>136.86934782608697</v>
      </c>
      <c r="W119" s="6">
        <f t="shared" si="128"/>
        <v>151.37085507246374</v>
      </c>
      <c r="X119" s="6">
        <f t="shared" si="128"/>
        <v>153.24624637681157</v>
      </c>
      <c r="Y119" s="6">
        <f t="shared" si="128"/>
        <v>156.20574782608696</v>
      </c>
      <c r="Z119" s="6">
        <f t="shared" si="128"/>
        <v>181.12892499999998</v>
      </c>
      <c r="AA119" s="6">
        <f t="shared" si="128"/>
        <v>171.71104883333331</v>
      </c>
      <c r="AB119" s="6">
        <f t="shared" si="128"/>
        <v>171.71104883333331</v>
      </c>
      <c r="AC119" s="6">
        <f t="shared" si="128"/>
        <v>142.6814347826087</v>
      </c>
      <c r="AD119" s="6">
        <f t="shared" si="128"/>
        <v>178.49823333333333</v>
      </c>
      <c r="AE119" s="85"/>
      <c r="AF119" s="6">
        <f t="shared" si="128"/>
        <v>177.29486666666668</v>
      </c>
      <c r="AG119" s="6">
        <f t="shared" si="128"/>
        <v>171.61966666666666</v>
      </c>
      <c r="AH119" s="6"/>
      <c r="AI119" s="6">
        <f>AI120/AI105</f>
        <v>208.59998333333334</v>
      </c>
      <c r="AJ119" s="6">
        <f t="shared" si="128"/>
        <v>201.25416666666666</v>
      </c>
      <c r="AK119" s="6">
        <f>AK120/AK105</f>
        <v>157.19520000000003</v>
      </c>
      <c r="AL119" s="79"/>
    </row>
    <row r="120" spans="1:38" x14ac:dyDescent="0.3">
      <c r="A120" s="112"/>
      <c r="B120" s="10"/>
      <c r="C120" s="116"/>
      <c r="D120" s="18" t="s">
        <v>84</v>
      </c>
      <c r="E120" s="20">
        <f>E118/12</f>
        <v>186.24720541666667</v>
      </c>
      <c r="F120" s="20">
        <f>F118/12</f>
        <v>165.34278328985749</v>
      </c>
      <c r="G120" s="20">
        <f t="shared" ref="G120:H120" si="129">G118/12</f>
        <v>193.3068697261667</v>
      </c>
      <c r="H120" s="20">
        <f t="shared" si="129"/>
        <v>171.61448330583332</v>
      </c>
      <c r="I120" s="20">
        <f>I118/12</f>
        <v>183.49384666666666</v>
      </c>
      <c r="J120" s="20">
        <f t="shared" ref="J120:O120" si="130">J118/12</f>
        <v>203.37553024166664</v>
      </c>
      <c r="K120" s="20">
        <f t="shared" si="130"/>
        <v>204.03565649999996</v>
      </c>
      <c r="L120" s="20">
        <f t="shared" si="130"/>
        <v>193.29007911666665</v>
      </c>
      <c r="M120" s="20">
        <f t="shared" si="130"/>
        <v>248.94045035833332</v>
      </c>
      <c r="N120" s="20">
        <f t="shared" si="130"/>
        <v>223.33149461666665</v>
      </c>
      <c r="O120" s="20">
        <f t="shared" si="130"/>
        <v>179.61738948333331</v>
      </c>
      <c r="P120" s="20">
        <f>P118/12</f>
        <v>171.4848375</v>
      </c>
      <c r="Q120" s="20">
        <f>Q118/12</f>
        <v>171.32847391666664</v>
      </c>
      <c r="R120" s="20">
        <f>R118/12</f>
        <v>166.47361666666666</v>
      </c>
      <c r="S120" s="20">
        <f t="shared" ref="S120:AD120" si="131">S118/12</f>
        <v>176.76341416666665</v>
      </c>
      <c r="T120" s="20">
        <f t="shared" si="131"/>
        <v>177.31533656666662</v>
      </c>
      <c r="U120" s="20">
        <f t="shared" si="131"/>
        <v>183.59653333333333</v>
      </c>
      <c r="V120" s="20">
        <f t="shared" si="131"/>
        <v>157.39975000000001</v>
      </c>
      <c r="W120" s="20">
        <f t="shared" si="131"/>
        <v>174.0764833333333</v>
      </c>
      <c r="X120" s="20">
        <f t="shared" si="131"/>
        <v>176.2331833333333</v>
      </c>
      <c r="Y120" s="20">
        <f t="shared" si="131"/>
        <v>179.63660999999999</v>
      </c>
      <c r="Z120" s="20">
        <f t="shared" si="131"/>
        <v>208.29826374999996</v>
      </c>
      <c r="AA120" s="20">
        <f t="shared" si="131"/>
        <v>197.4677061583333</v>
      </c>
      <c r="AB120" s="20">
        <f t="shared" si="131"/>
        <v>197.4677061583333</v>
      </c>
      <c r="AC120" s="20">
        <f t="shared" si="131"/>
        <v>164.08365000000001</v>
      </c>
      <c r="AD120" s="20">
        <f t="shared" si="131"/>
        <v>205.27296833333332</v>
      </c>
      <c r="AE120" s="85"/>
      <c r="AF120" s="20">
        <f>AF118/12</f>
        <v>203.88909666666666</v>
      </c>
      <c r="AG120" s="20">
        <f t="shared" ref="AG120:AJ120" si="132">AG118/12</f>
        <v>197.36261666666664</v>
      </c>
      <c r="AH120" s="20"/>
      <c r="AI120" s="20">
        <f>AI118/12</f>
        <v>239.88998083333331</v>
      </c>
      <c r="AJ120" s="20">
        <f t="shared" si="132"/>
        <v>231.44229166666665</v>
      </c>
      <c r="AK120" s="20">
        <f>AK118/12</f>
        <v>180.77448000000001</v>
      </c>
      <c r="AL120" s="79"/>
    </row>
    <row r="121" spans="1:38" x14ac:dyDescent="0.3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83"/>
      <c r="AF121" s="32"/>
      <c r="AG121" s="32"/>
      <c r="AH121" s="32"/>
      <c r="AI121" s="32"/>
      <c r="AJ121" s="32"/>
      <c r="AK121" s="32"/>
      <c r="AL121" s="79"/>
    </row>
    <row r="122" spans="1:38" x14ac:dyDescent="0.3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83"/>
      <c r="AF122" s="32"/>
      <c r="AG122" s="32"/>
      <c r="AH122" s="32"/>
      <c r="AI122" s="32"/>
      <c r="AJ122" s="32"/>
      <c r="AK122" s="32"/>
      <c r="AL122" s="79"/>
    </row>
    <row r="124" spans="1:38" x14ac:dyDescent="0.3">
      <c r="A124" s="76"/>
      <c r="B124" s="76"/>
      <c r="C124" s="76"/>
      <c r="D124" s="76"/>
      <c r="E124" s="38" t="str">
        <f t="shared" ref="E124:AD124" si="133">E80</f>
        <v>Contact EV - Good Charge (Low)</v>
      </c>
      <c r="F124" s="38" t="str">
        <f t="shared" si="133"/>
        <v>Meridian EV</v>
      </c>
      <c r="G124" s="38" t="str">
        <f t="shared" si="133"/>
        <v>Genesis EV Plan</v>
      </c>
      <c r="H124" s="38" t="str">
        <f t="shared" si="133"/>
        <v>Z Energy - EV at Home Plan</v>
      </c>
      <c r="I124" s="38" t="str">
        <f t="shared" si="133"/>
        <v>Contact Basic (Low)</v>
      </c>
      <c r="J124" s="38" t="str">
        <f t="shared" si="133"/>
        <v>Ecotricity Low ecoSAVER (Low)</v>
      </c>
      <c r="K124" s="38" t="str">
        <f t="shared" si="133"/>
        <v>Ecotricity ecoLOWUSER (Low)</v>
      </c>
      <c r="L124" s="38" t="str">
        <f t="shared" si="133"/>
        <v>Ecotricity Low ecoWHOLESALE (Low)</v>
      </c>
      <c r="M124" s="38" t="str">
        <f t="shared" si="133"/>
        <v>Electric Kiwi - Kiwi (Low)</v>
      </c>
      <c r="N124" s="38" t="str">
        <f t="shared" si="133"/>
        <v>Electric Kiwi - MoveMaster (Low)</v>
      </c>
      <c r="O124" s="38" t="str">
        <f t="shared" si="133"/>
        <v>Electric Kiwi - Prepay 300 (Low)</v>
      </c>
      <c r="P124" s="38" t="str">
        <f t="shared" si="133"/>
        <v>Flick Energy Flat (Low)</v>
      </c>
      <c r="Q124" s="38" t="str">
        <f t="shared" si="133"/>
        <v>Flick Energy Off Peak (Low)</v>
      </c>
      <c r="R124" s="38" t="str">
        <f t="shared" si="133"/>
        <v>Frank Energy (Low)</v>
      </c>
      <c r="S124" s="38" t="str">
        <f t="shared" si="133"/>
        <v>Genesis Energy Basic (Low)</v>
      </c>
      <c r="T124" s="38" t="str">
        <f t="shared" si="133"/>
        <v>Genesis Energy Plus (Low)</v>
      </c>
      <c r="U124" s="38" t="str">
        <f t="shared" si="133"/>
        <v>Globug (Low)</v>
      </c>
      <c r="V124" s="38" t="str">
        <f t="shared" si="133"/>
        <v>Mercury Open Term (Low)</v>
      </c>
      <c r="W124" s="38" t="str">
        <f t="shared" si="133"/>
        <v>Mercury 1 Year Fixed (Low)</v>
      </c>
      <c r="X124" s="38" t="str">
        <f t="shared" si="133"/>
        <v>Meridian 2- year contract (Low)</v>
      </c>
      <c r="Y124" s="38" t="str">
        <f t="shared" si="133"/>
        <v>Meridian No Fixed Term (Low)</v>
      </c>
      <c r="Z124" s="38" t="str">
        <f t="shared" si="133"/>
        <v>Nova Energy (Low)</v>
      </c>
      <c r="AA124" s="38" t="str">
        <f t="shared" si="133"/>
        <v>Octopus Flexi (Low)</v>
      </c>
      <c r="AB124" s="38" t="str">
        <f t="shared" si="133"/>
        <v>Octopus Peaker (Low)</v>
      </c>
      <c r="AC124" s="38" t="str">
        <f t="shared" si="133"/>
        <v>Powershop (Low)</v>
      </c>
      <c r="AD124" s="38" t="str">
        <f t="shared" si="133"/>
        <v>Z Fuel back home (Low)</v>
      </c>
      <c r="AE124" s="83"/>
      <c r="AF124" s="38" t="str">
        <f>AF80</f>
        <v>Contact Broadband Bundle (Low)</v>
      </c>
      <c r="AG124" s="38" t="str">
        <f>AG80</f>
        <v>Mercury Broadband Bundle (Low)</v>
      </c>
      <c r="AH124" s="38"/>
      <c r="AI124" s="38" t="str">
        <f>AI80</f>
        <v>Slingshot (Low)</v>
      </c>
      <c r="AJ124" s="38" t="str">
        <f>AJ80</f>
        <v>2degrees Bundle (Low)</v>
      </c>
      <c r="AK124" s="38" t="str">
        <f>AK80</f>
        <v>Electric Kiwi - Prepay 300 (Low)</v>
      </c>
      <c r="AL124" s="79"/>
    </row>
    <row r="125" spans="1:38" x14ac:dyDescent="0.3">
      <c r="A125" s="76"/>
      <c r="B125" s="120" t="s">
        <v>226</v>
      </c>
      <c r="C125" s="78"/>
      <c r="D125" s="5" t="s">
        <v>117</v>
      </c>
      <c r="E125" s="82">
        <f t="shared" ref="E125:AD126" si="134">E86</f>
        <v>0.9</v>
      </c>
      <c r="F125" s="82">
        <f t="shared" si="134"/>
        <v>1.7437</v>
      </c>
      <c r="G125" s="82">
        <f t="shared" si="134"/>
        <v>2.2999999999999998</v>
      </c>
      <c r="H125" s="82">
        <f t="shared" si="134"/>
        <v>1.2</v>
      </c>
      <c r="I125" s="82">
        <f t="shared" si="134"/>
        <v>0.9</v>
      </c>
      <c r="J125" s="82">
        <f t="shared" si="134"/>
        <v>1.2</v>
      </c>
      <c r="K125" s="82">
        <f t="shared" si="134"/>
        <v>1.2</v>
      </c>
      <c r="L125" s="82">
        <f t="shared" si="134"/>
        <v>1.2</v>
      </c>
      <c r="M125" s="82">
        <f t="shared" si="134"/>
        <v>0.6</v>
      </c>
      <c r="N125" s="82">
        <f t="shared" si="134"/>
        <v>0.6</v>
      </c>
      <c r="O125" s="82">
        <f t="shared" si="134"/>
        <v>0.9</v>
      </c>
      <c r="P125" s="82">
        <f t="shared" si="134"/>
        <v>1.2</v>
      </c>
      <c r="Q125" s="82">
        <f t="shared" si="134"/>
        <v>1.2</v>
      </c>
      <c r="R125" s="82">
        <f t="shared" si="134"/>
        <v>0.6</v>
      </c>
      <c r="S125" s="82">
        <f t="shared" si="134"/>
        <v>0.9</v>
      </c>
      <c r="T125" s="82">
        <f t="shared" si="134"/>
        <v>0.9</v>
      </c>
      <c r="U125" s="82">
        <f t="shared" si="134"/>
        <v>0.87826086956521743</v>
      </c>
      <c r="V125" s="82">
        <f t="shared" si="134"/>
        <v>0.9</v>
      </c>
      <c r="W125" s="82">
        <f t="shared" si="134"/>
        <v>1.2</v>
      </c>
      <c r="X125" s="82">
        <f t="shared" si="134"/>
        <v>1.2</v>
      </c>
      <c r="Y125" s="82">
        <f t="shared" si="134"/>
        <v>1.2</v>
      </c>
      <c r="Z125" s="82">
        <f t="shared" si="134"/>
        <v>1.2</v>
      </c>
      <c r="AA125" s="82">
        <f t="shared" si="134"/>
        <v>1.2</v>
      </c>
      <c r="AB125" s="82">
        <f t="shared" si="134"/>
        <v>1.2</v>
      </c>
      <c r="AC125" s="82">
        <f t="shared" si="134"/>
        <v>1.2</v>
      </c>
      <c r="AD125" s="82">
        <f t="shared" si="134"/>
        <v>1.2</v>
      </c>
      <c r="AE125" s="84"/>
      <c r="AF125" s="82">
        <f t="shared" ref="AF125:AK126" si="135">AF86</f>
        <v>0.9</v>
      </c>
      <c r="AG125" s="82">
        <f t="shared" si="135"/>
        <v>0.9</v>
      </c>
      <c r="AH125" s="82"/>
      <c r="AI125" s="82">
        <f>AI86</f>
        <v>0.8</v>
      </c>
      <c r="AJ125" s="82">
        <f t="shared" si="135"/>
        <v>0.3</v>
      </c>
      <c r="AK125" s="82">
        <f t="shared" si="135"/>
        <v>0.9</v>
      </c>
      <c r="AL125" s="80"/>
    </row>
    <row r="126" spans="1:38" x14ac:dyDescent="0.3">
      <c r="A126" s="76"/>
      <c r="B126" s="120"/>
      <c r="C126" s="78"/>
      <c r="D126" s="5" t="s">
        <v>119</v>
      </c>
      <c r="E126" s="82">
        <f t="shared" si="134"/>
        <v>1.6000000000000001E-3</v>
      </c>
      <c r="F126" s="82">
        <f t="shared" si="134"/>
        <v>0</v>
      </c>
      <c r="G126" s="82">
        <f t="shared" si="134"/>
        <v>0</v>
      </c>
      <c r="H126" s="82">
        <f t="shared" si="134"/>
        <v>0</v>
      </c>
      <c r="I126" s="82">
        <f t="shared" si="134"/>
        <v>1.6000000000000001E-3</v>
      </c>
      <c r="J126" s="82">
        <f t="shared" si="134"/>
        <v>0</v>
      </c>
      <c r="K126" s="82">
        <f t="shared" si="134"/>
        <v>0</v>
      </c>
      <c r="L126" s="82">
        <f t="shared" si="134"/>
        <v>0</v>
      </c>
      <c r="M126" s="82">
        <f t="shared" si="134"/>
        <v>0</v>
      </c>
      <c r="N126" s="82">
        <f t="shared" si="134"/>
        <v>0</v>
      </c>
      <c r="O126" s="82">
        <f t="shared" si="134"/>
        <v>0</v>
      </c>
      <c r="P126" s="82">
        <f t="shared" si="134"/>
        <v>0</v>
      </c>
      <c r="Q126" s="82">
        <f t="shared" si="134"/>
        <v>0</v>
      </c>
      <c r="R126" s="82">
        <f t="shared" si="134"/>
        <v>0</v>
      </c>
      <c r="S126" s="82">
        <f t="shared" si="134"/>
        <v>0</v>
      </c>
      <c r="T126" s="82">
        <f t="shared" si="134"/>
        <v>0</v>
      </c>
      <c r="U126" s="82">
        <f t="shared" si="134"/>
        <v>0</v>
      </c>
      <c r="V126" s="82">
        <f t="shared" si="134"/>
        <v>0</v>
      </c>
      <c r="W126" s="82">
        <f t="shared" si="134"/>
        <v>0</v>
      </c>
      <c r="X126" s="82">
        <f t="shared" si="134"/>
        <v>0</v>
      </c>
      <c r="Y126" s="82">
        <f t="shared" si="134"/>
        <v>0</v>
      </c>
      <c r="Z126" s="82">
        <f t="shared" si="134"/>
        <v>1.9E-3</v>
      </c>
      <c r="AA126" s="82">
        <f t="shared" si="134"/>
        <v>0</v>
      </c>
      <c r="AB126" s="82">
        <f t="shared" si="134"/>
        <v>0</v>
      </c>
      <c r="AC126" s="82">
        <f t="shared" si="134"/>
        <v>0</v>
      </c>
      <c r="AD126" s="82">
        <f t="shared" si="134"/>
        <v>0</v>
      </c>
      <c r="AE126" s="84"/>
      <c r="AF126" s="82">
        <f t="shared" si="135"/>
        <v>1.6000000000000001E-3</v>
      </c>
      <c r="AG126" s="82">
        <f t="shared" si="135"/>
        <v>0</v>
      </c>
      <c r="AH126" s="82"/>
      <c r="AI126" s="82">
        <f>AI87</f>
        <v>0</v>
      </c>
      <c r="AJ126" s="82">
        <f t="shared" si="135"/>
        <v>0</v>
      </c>
      <c r="AK126" s="82">
        <f t="shared" si="135"/>
        <v>0</v>
      </c>
      <c r="AL126" s="80"/>
    </row>
    <row r="127" spans="1:38" x14ac:dyDescent="0.3">
      <c r="A127" s="76"/>
      <c r="B127" s="120"/>
      <c r="C127" s="78"/>
      <c r="D127" s="5" t="s">
        <v>118</v>
      </c>
      <c r="E127" s="82">
        <f t="shared" ref="E127:AD127" si="136">MIN(E88:E93)</f>
        <v>0.13700000000000001</v>
      </c>
      <c r="F127" s="82">
        <f t="shared" si="136"/>
        <v>0.111217</v>
      </c>
      <c r="G127" s="82">
        <f t="shared" si="136"/>
        <v>0.12</v>
      </c>
      <c r="H127" s="82">
        <f t="shared" si="136"/>
        <v>1.0000000000000001E-5</v>
      </c>
      <c r="I127" s="82">
        <f t="shared" si="136"/>
        <v>0.222</v>
      </c>
      <c r="J127" s="82">
        <f t="shared" si="136"/>
        <v>0.2114</v>
      </c>
      <c r="K127" s="82">
        <f t="shared" si="136"/>
        <v>0.21729999999999999</v>
      </c>
      <c r="L127" s="82">
        <f t="shared" si="136"/>
        <v>0.18990000000000001</v>
      </c>
      <c r="M127" s="82">
        <f t="shared" si="136"/>
        <v>0.3039</v>
      </c>
      <c r="N127" s="82">
        <f t="shared" si="136"/>
        <v>0.1905</v>
      </c>
      <c r="O127" s="82">
        <f t="shared" si="136"/>
        <v>0.19750000000000001</v>
      </c>
      <c r="P127" s="82">
        <f t="shared" si="136"/>
        <v>0.1905</v>
      </c>
      <c r="Q127" s="82">
        <f t="shared" si="136"/>
        <v>0.16020000000000001</v>
      </c>
      <c r="R127" s="82">
        <f t="shared" si="136"/>
        <v>0.214</v>
      </c>
      <c r="S127" s="82">
        <f t="shared" si="136"/>
        <v>0.2137</v>
      </c>
      <c r="T127" s="82">
        <f t="shared" si="136"/>
        <v>0.2442</v>
      </c>
      <c r="U127" s="82">
        <f t="shared" si="136"/>
        <v>0.22486956521739132</v>
      </c>
      <c r="V127" s="82">
        <f t="shared" si="136"/>
        <v>0.18521739130434783</v>
      </c>
      <c r="W127" s="82">
        <f t="shared" si="136"/>
        <v>0.22495652173913044</v>
      </c>
      <c r="X127" s="82">
        <f t="shared" si="136"/>
        <v>0.222</v>
      </c>
      <c r="Y127" s="82">
        <f t="shared" si="136"/>
        <v>0.2172</v>
      </c>
      <c r="Z127" s="82">
        <f t="shared" si="136"/>
        <v>0.24274999999999999</v>
      </c>
      <c r="AA127" s="82">
        <f t="shared" si="136"/>
        <v>0.14030000000000001</v>
      </c>
      <c r="AB127" s="82">
        <f t="shared" si="136"/>
        <v>0.14030000000000001</v>
      </c>
      <c r="AC127" s="82">
        <f t="shared" si="136"/>
        <v>0.19800000000000004</v>
      </c>
      <c r="AD127" s="82">
        <f t="shared" si="136"/>
        <v>0.2402</v>
      </c>
      <c r="AE127" s="84"/>
      <c r="AF127" s="82">
        <f>MIN(AF88:AF93)</f>
        <v>0.252</v>
      </c>
      <c r="AG127" s="82">
        <f>MIN(AG88:AG93)</f>
        <v>0.24399999999999999</v>
      </c>
      <c r="AH127" s="82"/>
      <c r="AI127" s="82">
        <f>MIN(AI88:AI93)</f>
        <v>0.31169999999999998</v>
      </c>
      <c r="AJ127" s="82">
        <f>MIN(AJ88:AJ93)</f>
        <v>0.32500000000000001</v>
      </c>
      <c r="AK127" s="82">
        <f>MIN(AK88:AK93)</f>
        <v>0.21959999999999999</v>
      </c>
      <c r="AL127" s="80"/>
    </row>
    <row r="128" spans="1:38" x14ac:dyDescent="0.3">
      <c r="A128" s="76"/>
      <c r="B128" s="120"/>
      <c r="C128" s="78">
        <v>24</v>
      </c>
      <c r="D128" s="5" t="s">
        <v>120</v>
      </c>
      <c r="E128" s="78">
        <f t="shared" ref="E128:AI128" si="137">$C$128</f>
        <v>24</v>
      </c>
      <c r="F128" s="78">
        <f t="shared" si="137"/>
        <v>24</v>
      </c>
      <c r="G128" s="78">
        <f t="shared" si="137"/>
        <v>24</v>
      </c>
      <c r="H128" s="78">
        <f t="shared" si="137"/>
        <v>24</v>
      </c>
      <c r="I128" s="78">
        <f t="shared" si="137"/>
        <v>24</v>
      </c>
      <c r="J128" s="78">
        <f t="shared" si="137"/>
        <v>24</v>
      </c>
      <c r="K128" s="78">
        <f t="shared" si="137"/>
        <v>24</v>
      </c>
      <c r="L128" s="78">
        <f t="shared" si="137"/>
        <v>24</v>
      </c>
      <c r="M128" s="78">
        <f t="shared" si="137"/>
        <v>24</v>
      </c>
      <c r="N128" s="78">
        <f t="shared" si="137"/>
        <v>24</v>
      </c>
      <c r="O128" s="78">
        <f t="shared" si="137"/>
        <v>24</v>
      </c>
      <c r="P128" s="78">
        <f t="shared" si="137"/>
        <v>24</v>
      </c>
      <c r="Q128" s="78">
        <f t="shared" si="137"/>
        <v>24</v>
      </c>
      <c r="R128" s="78">
        <f t="shared" si="137"/>
        <v>24</v>
      </c>
      <c r="S128" s="78">
        <f t="shared" si="137"/>
        <v>24</v>
      </c>
      <c r="T128" s="78">
        <f t="shared" si="137"/>
        <v>24</v>
      </c>
      <c r="U128" s="78">
        <f t="shared" si="137"/>
        <v>24</v>
      </c>
      <c r="V128" s="78">
        <f t="shared" si="137"/>
        <v>24</v>
      </c>
      <c r="W128" s="78">
        <f t="shared" si="137"/>
        <v>24</v>
      </c>
      <c r="X128" s="78">
        <f t="shared" si="137"/>
        <v>24</v>
      </c>
      <c r="Y128" s="78">
        <f t="shared" si="137"/>
        <v>24</v>
      </c>
      <c r="Z128" s="78">
        <f t="shared" si="137"/>
        <v>24</v>
      </c>
      <c r="AA128" s="78">
        <f t="shared" si="137"/>
        <v>24</v>
      </c>
      <c r="AB128" s="78">
        <f t="shared" si="137"/>
        <v>24</v>
      </c>
      <c r="AC128" s="78">
        <f t="shared" si="137"/>
        <v>24</v>
      </c>
      <c r="AD128" s="78">
        <f t="shared" si="137"/>
        <v>24</v>
      </c>
      <c r="AE128" s="83"/>
      <c r="AF128" s="78">
        <f>$C$128</f>
        <v>24</v>
      </c>
      <c r="AG128" s="78">
        <f>$C$128</f>
        <v>24</v>
      </c>
      <c r="AH128" s="78"/>
      <c r="AI128" s="78">
        <f t="shared" si="137"/>
        <v>24</v>
      </c>
      <c r="AJ128" s="78">
        <f>$C$128</f>
        <v>24</v>
      </c>
      <c r="AK128" s="78">
        <f>$C$128</f>
        <v>24</v>
      </c>
      <c r="AL128" s="79"/>
    </row>
    <row r="129" spans="1:38" x14ac:dyDescent="0.3">
      <c r="A129" s="76"/>
      <c r="B129" s="120"/>
      <c r="C129" s="78"/>
      <c r="D129" s="5" t="s">
        <v>126</v>
      </c>
      <c r="E129" s="72">
        <f t="shared" ref="E129:AK129" si="138">E128*E127</f>
        <v>3.2880000000000003</v>
      </c>
      <c r="F129" s="72">
        <f t="shared" si="138"/>
        <v>2.6692079999999998</v>
      </c>
      <c r="G129" s="72">
        <f t="shared" si="138"/>
        <v>2.88</v>
      </c>
      <c r="H129" s="72">
        <f t="shared" si="138"/>
        <v>2.4000000000000003E-4</v>
      </c>
      <c r="I129" s="72">
        <f t="shared" si="138"/>
        <v>5.3280000000000003</v>
      </c>
      <c r="J129" s="72">
        <f t="shared" si="138"/>
        <v>5.0735999999999999</v>
      </c>
      <c r="K129" s="72">
        <f t="shared" si="138"/>
        <v>5.2151999999999994</v>
      </c>
      <c r="L129" s="72">
        <f t="shared" si="138"/>
        <v>4.5576000000000008</v>
      </c>
      <c r="M129" s="72">
        <f t="shared" si="138"/>
        <v>7.2935999999999996</v>
      </c>
      <c r="N129" s="72">
        <f t="shared" si="138"/>
        <v>4.5720000000000001</v>
      </c>
      <c r="O129" s="72">
        <f t="shared" si="138"/>
        <v>4.74</v>
      </c>
      <c r="P129" s="72">
        <f t="shared" si="138"/>
        <v>4.5720000000000001</v>
      </c>
      <c r="Q129" s="72">
        <f t="shared" si="138"/>
        <v>3.8448000000000002</v>
      </c>
      <c r="R129" s="72">
        <f t="shared" si="138"/>
        <v>5.1360000000000001</v>
      </c>
      <c r="S129" s="72">
        <f t="shared" si="138"/>
        <v>5.1288</v>
      </c>
      <c r="T129" s="72">
        <f t="shared" si="138"/>
        <v>5.8608000000000002</v>
      </c>
      <c r="U129" s="72">
        <f t="shared" si="138"/>
        <v>5.3968695652173917</v>
      </c>
      <c r="V129" s="72">
        <f t="shared" si="138"/>
        <v>4.4452173913043485</v>
      </c>
      <c r="W129" s="72">
        <f t="shared" si="138"/>
        <v>5.3989565217391302</v>
      </c>
      <c r="X129" s="72">
        <f t="shared" si="138"/>
        <v>5.3280000000000003</v>
      </c>
      <c r="Y129" s="72">
        <f t="shared" si="138"/>
        <v>5.2127999999999997</v>
      </c>
      <c r="Z129" s="72">
        <f t="shared" si="138"/>
        <v>5.8259999999999996</v>
      </c>
      <c r="AA129" s="72">
        <f t="shared" si="138"/>
        <v>3.3672000000000004</v>
      </c>
      <c r="AB129" s="72">
        <f t="shared" si="138"/>
        <v>3.3672000000000004</v>
      </c>
      <c r="AC129" s="72">
        <f t="shared" si="138"/>
        <v>4.7520000000000007</v>
      </c>
      <c r="AD129" s="72">
        <f t="shared" si="138"/>
        <v>5.7648000000000001</v>
      </c>
      <c r="AE129" s="85"/>
      <c r="AF129" s="72">
        <f t="shared" si="138"/>
        <v>6.048</v>
      </c>
      <c r="AG129" s="72">
        <f t="shared" si="138"/>
        <v>5.8559999999999999</v>
      </c>
      <c r="AH129" s="72"/>
      <c r="AI129" s="72">
        <f>AI128*AI127</f>
        <v>7.4807999999999995</v>
      </c>
      <c r="AJ129" s="72">
        <f t="shared" si="138"/>
        <v>7.8000000000000007</v>
      </c>
      <c r="AK129" s="72">
        <f t="shared" si="138"/>
        <v>5.2703999999999995</v>
      </c>
      <c r="AL129" s="81"/>
    </row>
    <row r="130" spans="1:38" x14ac:dyDescent="0.3">
      <c r="A130" s="76"/>
      <c r="B130" s="120"/>
      <c r="C130" s="78"/>
      <c r="D130" s="5" t="s">
        <v>121</v>
      </c>
      <c r="E130" s="72">
        <f t="shared" ref="E130:AK130" si="139">E128*E126</f>
        <v>3.8400000000000004E-2</v>
      </c>
      <c r="F130" s="72">
        <f t="shared" si="139"/>
        <v>0</v>
      </c>
      <c r="G130" s="72">
        <f t="shared" si="139"/>
        <v>0</v>
      </c>
      <c r="H130" s="72">
        <f t="shared" si="139"/>
        <v>0</v>
      </c>
      <c r="I130" s="72">
        <f t="shared" si="139"/>
        <v>3.8400000000000004E-2</v>
      </c>
      <c r="J130" s="72">
        <f t="shared" si="139"/>
        <v>0</v>
      </c>
      <c r="K130" s="72">
        <f t="shared" si="139"/>
        <v>0</v>
      </c>
      <c r="L130" s="72">
        <f t="shared" si="139"/>
        <v>0</v>
      </c>
      <c r="M130" s="72">
        <f t="shared" si="139"/>
        <v>0</v>
      </c>
      <c r="N130" s="72">
        <f t="shared" si="139"/>
        <v>0</v>
      </c>
      <c r="O130" s="72">
        <f t="shared" si="139"/>
        <v>0</v>
      </c>
      <c r="P130" s="72">
        <f t="shared" si="139"/>
        <v>0</v>
      </c>
      <c r="Q130" s="72">
        <f t="shared" si="139"/>
        <v>0</v>
      </c>
      <c r="R130" s="72">
        <f t="shared" si="139"/>
        <v>0</v>
      </c>
      <c r="S130" s="72">
        <f t="shared" si="139"/>
        <v>0</v>
      </c>
      <c r="T130" s="72">
        <f t="shared" si="139"/>
        <v>0</v>
      </c>
      <c r="U130" s="72">
        <f t="shared" si="139"/>
        <v>0</v>
      </c>
      <c r="V130" s="72">
        <f t="shared" si="139"/>
        <v>0</v>
      </c>
      <c r="W130" s="72">
        <f t="shared" si="139"/>
        <v>0</v>
      </c>
      <c r="X130" s="72">
        <f t="shared" si="139"/>
        <v>0</v>
      </c>
      <c r="Y130" s="72">
        <f t="shared" si="139"/>
        <v>0</v>
      </c>
      <c r="Z130" s="72">
        <f t="shared" si="139"/>
        <v>4.5600000000000002E-2</v>
      </c>
      <c r="AA130" s="72">
        <f t="shared" si="139"/>
        <v>0</v>
      </c>
      <c r="AB130" s="72">
        <f t="shared" si="139"/>
        <v>0</v>
      </c>
      <c r="AC130" s="72">
        <f t="shared" si="139"/>
        <v>0</v>
      </c>
      <c r="AD130" s="72">
        <f t="shared" si="139"/>
        <v>0</v>
      </c>
      <c r="AE130" s="85"/>
      <c r="AF130" s="72">
        <f t="shared" si="139"/>
        <v>3.8400000000000004E-2</v>
      </c>
      <c r="AG130" s="72">
        <f t="shared" si="139"/>
        <v>0</v>
      </c>
      <c r="AH130" s="72"/>
      <c r="AI130" s="72">
        <f>AI128*AI126</f>
        <v>0</v>
      </c>
      <c r="AJ130" s="72">
        <f t="shared" si="139"/>
        <v>0</v>
      </c>
      <c r="AK130" s="72">
        <f t="shared" si="139"/>
        <v>0</v>
      </c>
      <c r="AL130" s="81"/>
    </row>
    <row r="131" spans="1:38" x14ac:dyDescent="0.3">
      <c r="A131" s="76"/>
      <c r="B131" s="120"/>
      <c r="C131" s="78"/>
      <c r="D131" s="5" t="s">
        <v>123</v>
      </c>
      <c r="E131" s="72">
        <f t="shared" ref="E131:AK131" si="140">(E129+E130)*1.15</f>
        <v>3.8253600000000003</v>
      </c>
      <c r="F131" s="72">
        <f t="shared" si="140"/>
        <v>3.0695891999999994</v>
      </c>
      <c r="G131" s="72">
        <f t="shared" si="140"/>
        <v>3.3119999999999998</v>
      </c>
      <c r="H131" s="72">
        <f t="shared" si="140"/>
        <v>2.7600000000000004E-4</v>
      </c>
      <c r="I131" s="72">
        <f t="shared" si="140"/>
        <v>6.17136</v>
      </c>
      <c r="J131" s="72">
        <f t="shared" si="140"/>
        <v>5.8346399999999994</v>
      </c>
      <c r="K131" s="72">
        <f t="shared" si="140"/>
        <v>5.9974799999999986</v>
      </c>
      <c r="L131" s="72">
        <f t="shared" si="140"/>
        <v>5.2412400000000003</v>
      </c>
      <c r="M131" s="72">
        <f t="shared" si="140"/>
        <v>8.3876399999999993</v>
      </c>
      <c r="N131" s="72">
        <f t="shared" si="140"/>
        <v>5.2577999999999996</v>
      </c>
      <c r="O131" s="72">
        <f t="shared" si="140"/>
        <v>5.4509999999999996</v>
      </c>
      <c r="P131" s="72">
        <f t="shared" si="140"/>
        <v>5.2577999999999996</v>
      </c>
      <c r="Q131" s="72">
        <f t="shared" si="140"/>
        <v>4.4215200000000001</v>
      </c>
      <c r="R131" s="72">
        <f t="shared" si="140"/>
        <v>5.9063999999999997</v>
      </c>
      <c r="S131" s="72">
        <f t="shared" si="140"/>
        <v>5.8981199999999996</v>
      </c>
      <c r="T131" s="72">
        <f t="shared" si="140"/>
        <v>6.7399199999999997</v>
      </c>
      <c r="U131" s="72">
        <f t="shared" si="140"/>
        <v>6.2064000000000004</v>
      </c>
      <c r="V131" s="72">
        <f t="shared" si="140"/>
        <v>5.1120000000000001</v>
      </c>
      <c r="W131" s="72">
        <f t="shared" si="140"/>
        <v>6.2087999999999992</v>
      </c>
      <c r="X131" s="72">
        <f t="shared" si="140"/>
        <v>6.1272000000000002</v>
      </c>
      <c r="Y131" s="72">
        <f t="shared" si="140"/>
        <v>5.9947199999999992</v>
      </c>
      <c r="Z131" s="72">
        <f t="shared" si="140"/>
        <v>6.7523399999999993</v>
      </c>
      <c r="AA131" s="72">
        <f t="shared" si="140"/>
        <v>3.8722800000000004</v>
      </c>
      <c r="AB131" s="72">
        <f t="shared" si="140"/>
        <v>3.8722800000000004</v>
      </c>
      <c r="AC131" s="72">
        <f t="shared" si="140"/>
        <v>5.4648000000000003</v>
      </c>
      <c r="AD131" s="72">
        <f t="shared" si="140"/>
        <v>6.6295199999999994</v>
      </c>
      <c r="AE131" s="85"/>
      <c r="AF131" s="72">
        <f t="shared" si="140"/>
        <v>6.9993599999999994</v>
      </c>
      <c r="AG131" s="72">
        <f t="shared" si="140"/>
        <v>6.7343999999999991</v>
      </c>
      <c r="AH131" s="72"/>
      <c r="AI131" s="72">
        <f>(AI129+AI130)*1.15</f>
        <v>8.6029199999999992</v>
      </c>
      <c r="AJ131" s="72">
        <f t="shared" si="140"/>
        <v>8.9700000000000006</v>
      </c>
      <c r="AK131" s="72">
        <f t="shared" si="140"/>
        <v>6.0609599999999988</v>
      </c>
      <c r="AL131" s="81"/>
    </row>
    <row r="132" spans="1:38" x14ac:dyDescent="0.3">
      <c r="A132" s="76"/>
      <c r="B132" s="120"/>
      <c r="C132" s="78"/>
      <c r="D132" s="5" t="s">
        <v>124</v>
      </c>
      <c r="E132" s="72">
        <f t="shared" ref="E132:AK132" si="141">E125*1.15</f>
        <v>1.0349999999999999</v>
      </c>
      <c r="F132" s="72">
        <f t="shared" si="141"/>
        <v>2.005255</v>
      </c>
      <c r="G132" s="72">
        <f t="shared" si="141"/>
        <v>2.6449999999999996</v>
      </c>
      <c r="H132" s="72">
        <f t="shared" si="141"/>
        <v>1.38</v>
      </c>
      <c r="I132" s="72">
        <f t="shared" si="141"/>
        <v>1.0349999999999999</v>
      </c>
      <c r="J132" s="72">
        <f t="shared" si="141"/>
        <v>1.38</v>
      </c>
      <c r="K132" s="72">
        <f t="shared" si="141"/>
        <v>1.38</v>
      </c>
      <c r="L132" s="72">
        <f t="shared" si="141"/>
        <v>1.38</v>
      </c>
      <c r="M132" s="72">
        <f t="shared" si="141"/>
        <v>0.69</v>
      </c>
      <c r="N132" s="72">
        <f t="shared" si="141"/>
        <v>0.69</v>
      </c>
      <c r="O132" s="72">
        <f t="shared" si="141"/>
        <v>1.0349999999999999</v>
      </c>
      <c r="P132" s="72">
        <f t="shared" si="141"/>
        <v>1.38</v>
      </c>
      <c r="Q132" s="72">
        <f t="shared" si="141"/>
        <v>1.38</v>
      </c>
      <c r="R132" s="72">
        <f t="shared" si="141"/>
        <v>0.69</v>
      </c>
      <c r="S132" s="72">
        <f t="shared" si="141"/>
        <v>1.0349999999999999</v>
      </c>
      <c r="T132" s="72">
        <f t="shared" si="141"/>
        <v>1.0349999999999999</v>
      </c>
      <c r="U132" s="72">
        <f t="shared" si="141"/>
        <v>1.01</v>
      </c>
      <c r="V132" s="72">
        <f t="shared" si="141"/>
        <v>1.0349999999999999</v>
      </c>
      <c r="W132" s="72">
        <f t="shared" si="141"/>
        <v>1.38</v>
      </c>
      <c r="X132" s="72">
        <f t="shared" si="141"/>
        <v>1.38</v>
      </c>
      <c r="Y132" s="72">
        <f t="shared" si="141"/>
        <v>1.38</v>
      </c>
      <c r="Z132" s="72">
        <f t="shared" si="141"/>
        <v>1.38</v>
      </c>
      <c r="AA132" s="72">
        <f t="shared" si="141"/>
        <v>1.38</v>
      </c>
      <c r="AB132" s="72">
        <f t="shared" si="141"/>
        <v>1.38</v>
      </c>
      <c r="AC132" s="72">
        <f t="shared" si="141"/>
        <v>1.38</v>
      </c>
      <c r="AD132" s="72">
        <f t="shared" si="141"/>
        <v>1.38</v>
      </c>
      <c r="AE132" s="85"/>
      <c r="AF132" s="72">
        <f t="shared" si="141"/>
        <v>1.0349999999999999</v>
      </c>
      <c r="AG132" s="72">
        <f t="shared" si="141"/>
        <v>1.0349999999999999</v>
      </c>
      <c r="AH132" s="72"/>
      <c r="AI132" s="72">
        <f>AI125*1.15</f>
        <v>0.91999999999999993</v>
      </c>
      <c r="AJ132" s="72">
        <f t="shared" si="141"/>
        <v>0.34499999999999997</v>
      </c>
      <c r="AK132" s="72">
        <f t="shared" si="141"/>
        <v>1.0349999999999999</v>
      </c>
      <c r="AL132" s="81"/>
    </row>
    <row r="133" spans="1:38" x14ac:dyDescent="0.3">
      <c r="A133" s="76"/>
      <c r="B133" s="120"/>
      <c r="C133" s="78"/>
      <c r="D133" s="5" t="s">
        <v>122</v>
      </c>
      <c r="E133" s="72">
        <f t="shared" ref="E133:AK133" si="142">E131+E132</f>
        <v>4.86036</v>
      </c>
      <c r="F133" s="72">
        <f t="shared" si="142"/>
        <v>5.0748441999999994</v>
      </c>
      <c r="G133" s="72">
        <f t="shared" si="142"/>
        <v>5.956999999999999</v>
      </c>
      <c r="H133" s="72">
        <f t="shared" si="142"/>
        <v>1.3802759999999998</v>
      </c>
      <c r="I133" s="72">
        <f t="shared" si="142"/>
        <v>7.2063600000000001</v>
      </c>
      <c r="J133" s="72">
        <f t="shared" si="142"/>
        <v>7.2146399999999993</v>
      </c>
      <c r="K133" s="72">
        <f t="shared" si="142"/>
        <v>7.3774799999999985</v>
      </c>
      <c r="L133" s="72">
        <f t="shared" si="142"/>
        <v>6.6212400000000002</v>
      </c>
      <c r="M133" s="72">
        <f t="shared" si="142"/>
        <v>9.0776399999999988</v>
      </c>
      <c r="N133" s="72">
        <f t="shared" si="142"/>
        <v>5.9477999999999991</v>
      </c>
      <c r="O133" s="72">
        <f t="shared" si="142"/>
        <v>6.4859999999999998</v>
      </c>
      <c r="P133" s="72">
        <f t="shared" si="142"/>
        <v>6.6377999999999995</v>
      </c>
      <c r="Q133" s="72">
        <f t="shared" si="142"/>
        <v>5.80152</v>
      </c>
      <c r="R133" s="72">
        <f t="shared" si="142"/>
        <v>6.5963999999999992</v>
      </c>
      <c r="S133" s="72">
        <f t="shared" si="142"/>
        <v>6.9331199999999997</v>
      </c>
      <c r="T133" s="72">
        <f t="shared" si="142"/>
        <v>7.7749199999999998</v>
      </c>
      <c r="U133" s="72">
        <f t="shared" si="142"/>
        <v>7.2164000000000001</v>
      </c>
      <c r="V133" s="72">
        <f t="shared" si="142"/>
        <v>6.1470000000000002</v>
      </c>
      <c r="W133" s="72">
        <f t="shared" si="142"/>
        <v>7.5887999999999991</v>
      </c>
      <c r="X133" s="72">
        <f t="shared" si="142"/>
        <v>7.5072000000000001</v>
      </c>
      <c r="Y133" s="72">
        <f t="shared" si="142"/>
        <v>7.3747199999999991</v>
      </c>
      <c r="Z133" s="72">
        <f t="shared" si="142"/>
        <v>8.1323399999999992</v>
      </c>
      <c r="AA133" s="72">
        <f t="shared" si="142"/>
        <v>5.2522800000000007</v>
      </c>
      <c r="AB133" s="72">
        <f t="shared" si="142"/>
        <v>5.2522800000000007</v>
      </c>
      <c r="AC133" s="72">
        <f t="shared" si="142"/>
        <v>6.8448000000000002</v>
      </c>
      <c r="AD133" s="72">
        <f t="shared" si="142"/>
        <v>8.0095199999999984</v>
      </c>
      <c r="AE133" s="85"/>
      <c r="AF133" s="72">
        <f t="shared" si="142"/>
        <v>8.0343599999999995</v>
      </c>
      <c r="AG133" s="72">
        <f t="shared" si="142"/>
        <v>7.7693999999999992</v>
      </c>
      <c r="AH133" s="72"/>
      <c r="AI133" s="72">
        <f>AI131+AI132</f>
        <v>9.5229199999999992</v>
      </c>
      <c r="AJ133" s="72">
        <f t="shared" si="142"/>
        <v>9.3150000000000013</v>
      </c>
      <c r="AK133" s="72">
        <f t="shared" si="142"/>
        <v>7.0959599999999989</v>
      </c>
      <c r="AL133" s="81"/>
    </row>
    <row r="134" spans="1:38" x14ac:dyDescent="0.3">
      <c r="A134" s="88"/>
      <c r="AE134" s="83"/>
      <c r="AL134" s="79"/>
    </row>
    <row r="135" spans="1:38" x14ac:dyDescent="0.3">
      <c r="A135" s="76"/>
      <c r="B135" s="46"/>
      <c r="C135" s="46"/>
      <c r="D135" s="49" t="str">
        <f>CONCATENATE("Best plans for ",B2, " assuming annual consumption of ",B104, " kWh")</f>
        <v>Best plans for Wellington assuming annual consumption of 7094 kWh</v>
      </c>
      <c r="E135" s="49"/>
      <c r="F135" s="49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</row>
    <row r="136" spans="1:38" x14ac:dyDescent="0.3">
      <c r="A136" s="76"/>
      <c r="B136" s="46"/>
      <c r="C136" s="46"/>
      <c r="D136" s="49" t="s">
        <v>100</v>
      </c>
      <c r="E136" s="49" t="str">
        <f t="shared" ref="E136:AD137" si="143">E79</f>
        <v>EV plan</v>
      </c>
      <c r="F136" s="49" t="str">
        <f t="shared" si="143"/>
        <v>EV plan</v>
      </c>
      <c r="G136" s="49" t="str">
        <f t="shared" si="143"/>
        <v>EV plan</v>
      </c>
      <c r="H136" s="49" t="str">
        <f t="shared" si="143"/>
        <v>EV plan</v>
      </c>
      <c r="I136" s="49" t="str">
        <f t="shared" si="143"/>
        <v>Regular power plan</v>
      </c>
      <c r="J136" s="49" t="str">
        <f t="shared" si="143"/>
        <v>Regular power plan</v>
      </c>
      <c r="K136" s="49" t="str">
        <f t="shared" si="143"/>
        <v>Regular power plan</v>
      </c>
      <c r="L136" s="49" t="str">
        <f t="shared" si="143"/>
        <v>Regular power plan</v>
      </c>
      <c r="M136" s="49" t="str">
        <f t="shared" si="143"/>
        <v>Regular power plan</v>
      </c>
      <c r="N136" s="49" t="str">
        <f t="shared" si="143"/>
        <v>Regular power plan</v>
      </c>
      <c r="O136" s="49" t="str">
        <f t="shared" si="143"/>
        <v>Regular power plan</v>
      </c>
      <c r="P136" s="49" t="str">
        <f t="shared" si="143"/>
        <v>Regular power plan</v>
      </c>
      <c r="Q136" s="49" t="str">
        <f t="shared" si="143"/>
        <v>Regular power plan</v>
      </c>
      <c r="R136" s="49" t="str">
        <f t="shared" si="143"/>
        <v>Regular power plan</v>
      </c>
      <c r="S136" s="49" t="str">
        <f t="shared" si="143"/>
        <v>Regular power plan</v>
      </c>
      <c r="T136" s="49" t="str">
        <f t="shared" si="143"/>
        <v>Regular power plan</v>
      </c>
      <c r="U136" s="49" t="str">
        <f t="shared" si="143"/>
        <v>Regular power plan</v>
      </c>
      <c r="V136" s="49" t="str">
        <f t="shared" si="143"/>
        <v>Regular power plan</v>
      </c>
      <c r="W136" s="49" t="str">
        <f t="shared" si="143"/>
        <v>Regular power plan</v>
      </c>
      <c r="X136" s="49" t="str">
        <f t="shared" si="143"/>
        <v>Regular power plan</v>
      </c>
      <c r="Y136" s="49" t="str">
        <f t="shared" si="143"/>
        <v>Regular power plan</v>
      </c>
      <c r="Z136" s="49" t="str">
        <f t="shared" si="143"/>
        <v>Regular power plan</v>
      </c>
      <c r="AA136" s="49" t="str">
        <f t="shared" si="143"/>
        <v>Regular power plan</v>
      </c>
      <c r="AB136" s="49" t="str">
        <f t="shared" si="143"/>
        <v>Regular power plan</v>
      </c>
      <c r="AC136" s="49" t="str">
        <f t="shared" si="143"/>
        <v>Regular power plan</v>
      </c>
      <c r="AD136" s="49" t="str">
        <f t="shared" si="143"/>
        <v>Regular power plan</v>
      </c>
      <c r="AE136" s="83"/>
      <c r="AF136" s="49" t="str">
        <f t="shared" ref="AF136:AK137" si="144">AF79</f>
        <v>Bundle Power Plan</v>
      </c>
      <c r="AG136" s="49" t="str">
        <f t="shared" si="144"/>
        <v>Bundle Power Plan</v>
      </c>
      <c r="AH136" s="49"/>
      <c r="AI136" s="49" t="str">
        <f>AI79</f>
        <v>Regular power plan</v>
      </c>
      <c r="AJ136" s="49" t="str">
        <f t="shared" si="144"/>
        <v>Bundle Power Plan</v>
      </c>
      <c r="AK136" s="49" t="str">
        <f t="shared" si="144"/>
        <v>Bundle Power Plan</v>
      </c>
      <c r="AL136" s="79"/>
    </row>
    <row r="137" spans="1:38" x14ac:dyDescent="0.3">
      <c r="A137" s="76"/>
      <c r="B137" s="75"/>
      <c r="C137" s="75"/>
      <c r="D137" s="5" t="s">
        <v>106</v>
      </c>
      <c r="E137" s="5" t="str">
        <f t="shared" si="143"/>
        <v>Contact EV - Good Charge (Low)</v>
      </c>
      <c r="F137" s="5" t="str">
        <f t="shared" si="143"/>
        <v>Meridian EV</v>
      </c>
      <c r="G137" s="5" t="str">
        <f t="shared" si="143"/>
        <v>Genesis EV Plan</v>
      </c>
      <c r="H137" s="5" t="str">
        <f t="shared" si="143"/>
        <v>Z Energy - EV at Home Plan</v>
      </c>
      <c r="I137" s="5" t="str">
        <f t="shared" si="143"/>
        <v>Contact Basic (Low)</v>
      </c>
      <c r="J137" s="5" t="str">
        <f t="shared" si="143"/>
        <v>Ecotricity Low ecoSAVER (Low)</v>
      </c>
      <c r="K137" s="5" t="str">
        <f t="shared" si="143"/>
        <v>Ecotricity ecoLOWUSER (Low)</v>
      </c>
      <c r="L137" s="5" t="str">
        <f t="shared" si="143"/>
        <v>Ecotricity Low ecoWHOLESALE (Low)</v>
      </c>
      <c r="M137" s="5" t="str">
        <f t="shared" si="143"/>
        <v>Electric Kiwi - Kiwi (Low)</v>
      </c>
      <c r="N137" s="5" t="str">
        <f t="shared" si="143"/>
        <v>Electric Kiwi - MoveMaster (Low)</v>
      </c>
      <c r="O137" s="5" t="str">
        <f t="shared" si="143"/>
        <v>Electric Kiwi - Prepay 300 (Low)</v>
      </c>
      <c r="P137" s="5" t="str">
        <f t="shared" si="143"/>
        <v>Flick Energy Flat (Low)</v>
      </c>
      <c r="Q137" s="5" t="str">
        <f t="shared" si="143"/>
        <v>Flick Energy Off Peak (Low)</v>
      </c>
      <c r="R137" s="5" t="str">
        <f t="shared" si="143"/>
        <v>Frank Energy (Low)</v>
      </c>
      <c r="S137" s="5" t="str">
        <f t="shared" si="143"/>
        <v>Genesis Energy Basic (Low)</v>
      </c>
      <c r="T137" s="5" t="str">
        <f t="shared" si="143"/>
        <v>Genesis Energy Plus (Low)</v>
      </c>
      <c r="U137" s="5" t="str">
        <f t="shared" si="143"/>
        <v>Globug (Low)</v>
      </c>
      <c r="V137" s="5" t="str">
        <f t="shared" si="143"/>
        <v>Mercury Open Term (Low)</v>
      </c>
      <c r="W137" s="5" t="str">
        <f t="shared" si="143"/>
        <v>Mercury 1 Year Fixed (Low)</v>
      </c>
      <c r="X137" s="5" t="str">
        <f t="shared" si="143"/>
        <v>Meridian 2- year contract (Low)</v>
      </c>
      <c r="Y137" s="5" t="str">
        <f t="shared" si="143"/>
        <v>Meridian No Fixed Term (Low)</v>
      </c>
      <c r="Z137" s="5" t="str">
        <f t="shared" si="143"/>
        <v>Nova Energy (Low)</v>
      </c>
      <c r="AA137" s="5" t="str">
        <f t="shared" si="143"/>
        <v>Octopus Flexi (Low)</v>
      </c>
      <c r="AB137" s="5" t="str">
        <f t="shared" si="143"/>
        <v>Octopus Peaker (Low)</v>
      </c>
      <c r="AC137" s="5" t="str">
        <f t="shared" si="143"/>
        <v>Powershop (Low)</v>
      </c>
      <c r="AD137" s="5" t="str">
        <f t="shared" si="143"/>
        <v>Z Fuel back home (Low)</v>
      </c>
      <c r="AE137" s="83"/>
      <c r="AF137" s="5" t="str">
        <f t="shared" si="144"/>
        <v>Contact Broadband Bundle (Low)</v>
      </c>
      <c r="AG137" s="5" t="str">
        <f t="shared" si="144"/>
        <v>Mercury Broadband Bundle (Low)</v>
      </c>
      <c r="AH137" s="5"/>
      <c r="AI137" s="5" t="str">
        <f>AI80</f>
        <v>Slingshot (Low)</v>
      </c>
      <c r="AJ137" s="5" t="str">
        <f t="shared" si="144"/>
        <v>2degrees Bundle (Low)</v>
      </c>
      <c r="AK137" s="5" t="str">
        <f t="shared" si="144"/>
        <v>Electric Kiwi - Prepay 300 (Low)</v>
      </c>
      <c r="AL137" s="79"/>
    </row>
    <row r="138" spans="1:38" x14ac:dyDescent="0.3">
      <c r="A138" s="76"/>
      <c r="B138" s="106" t="s">
        <v>90</v>
      </c>
      <c r="C138" s="106"/>
      <c r="D138" s="5" t="s">
        <v>74</v>
      </c>
      <c r="E138" s="6">
        <f t="shared" ref="E138:AD138" si="145">E118</f>
        <v>2234.966465</v>
      </c>
      <c r="F138" s="6">
        <f t="shared" si="145"/>
        <v>1984.1133994782899</v>
      </c>
      <c r="G138" s="6">
        <f t="shared" si="145"/>
        <v>2319.6824367140002</v>
      </c>
      <c r="H138" s="6">
        <f t="shared" si="145"/>
        <v>2059.3737996699997</v>
      </c>
      <c r="I138" s="6">
        <f t="shared" si="145"/>
        <v>2201.92616</v>
      </c>
      <c r="J138" s="6">
        <f t="shared" si="145"/>
        <v>2440.5063628999997</v>
      </c>
      <c r="K138" s="6">
        <f t="shared" si="145"/>
        <v>2448.4278779999995</v>
      </c>
      <c r="L138" s="6">
        <f t="shared" si="145"/>
        <v>2319.4809493999996</v>
      </c>
      <c r="M138" s="6">
        <f t="shared" si="145"/>
        <v>2987.2854042999998</v>
      </c>
      <c r="N138" s="6">
        <f t="shared" si="145"/>
        <v>2679.9779353999998</v>
      </c>
      <c r="O138" s="6">
        <f t="shared" si="145"/>
        <v>2155.4086737999996</v>
      </c>
      <c r="P138" s="6">
        <f t="shared" si="145"/>
        <v>2057.8180499999999</v>
      </c>
      <c r="Q138" s="6">
        <f t="shared" si="145"/>
        <v>2055.9416869999995</v>
      </c>
      <c r="R138" s="6">
        <f t="shared" si="145"/>
        <v>1997.6833999999999</v>
      </c>
      <c r="S138" s="6">
        <f t="shared" si="145"/>
        <v>2121.1609699999999</v>
      </c>
      <c r="T138" s="6">
        <f t="shared" si="145"/>
        <v>2127.7840387999995</v>
      </c>
      <c r="U138" s="6">
        <f t="shared" si="145"/>
        <v>2203.1583999999998</v>
      </c>
      <c r="V138" s="6">
        <f t="shared" si="145"/>
        <v>1888.797</v>
      </c>
      <c r="W138" s="6">
        <f t="shared" si="145"/>
        <v>2088.9177999999997</v>
      </c>
      <c r="X138" s="6">
        <f t="shared" si="145"/>
        <v>2114.7981999999997</v>
      </c>
      <c r="Y138" s="6">
        <f t="shared" si="145"/>
        <v>2155.6393199999998</v>
      </c>
      <c r="Z138" s="6">
        <f t="shared" si="145"/>
        <v>2499.5791649999996</v>
      </c>
      <c r="AA138" s="6">
        <f t="shared" si="145"/>
        <v>2369.6124738999997</v>
      </c>
      <c r="AB138" s="6">
        <f t="shared" si="145"/>
        <v>2369.6124738999997</v>
      </c>
      <c r="AC138" s="6">
        <f t="shared" si="145"/>
        <v>1969.0038</v>
      </c>
      <c r="AD138" s="6">
        <f t="shared" si="145"/>
        <v>2463.2756199999999</v>
      </c>
      <c r="AE138" s="85"/>
      <c r="AF138" s="6">
        <f>AF118</f>
        <v>2446.6691599999999</v>
      </c>
      <c r="AG138" s="6">
        <f>AG118</f>
        <v>2368.3513999999996</v>
      </c>
      <c r="AH138" s="6"/>
      <c r="AI138" s="6">
        <f>AI118</f>
        <v>2878.6797699999997</v>
      </c>
      <c r="AJ138" s="6">
        <f>AJ118</f>
        <v>2777.3074999999999</v>
      </c>
      <c r="AK138" s="6">
        <f>AK118</f>
        <v>2169.29376</v>
      </c>
      <c r="AL138" s="81"/>
    </row>
    <row r="139" spans="1:38" x14ac:dyDescent="0.3">
      <c r="A139" s="76"/>
      <c r="B139" s="106"/>
      <c r="C139" s="106"/>
      <c r="D139" s="5" t="s">
        <v>75</v>
      </c>
      <c r="E139" s="5" t="str">
        <f t="shared" ref="E139:AD139" si="146">E81</f>
        <v>Open</v>
      </c>
      <c r="F139" s="5" t="str">
        <f t="shared" si="146"/>
        <v>Fixed (24 months, prices fixed too)</v>
      </c>
      <c r="G139" s="5" t="str">
        <f t="shared" si="146"/>
        <v>Fixed (12 months)</v>
      </c>
      <c r="H139" s="5" t="str">
        <f t="shared" si="146"/>
        <v>Open</v>
      </c>
      <c r="I139" s="5" t="str">
        <f t="shared" si="146"/>
        <v>Open</v>
      </c>
      <c r="J139" s="5" t="str">
        <f t="shared" si="146"/>
        <v>Open</v>
      </c>
      <c r="K139" s="5" t="str">
        <f t="shared" si="146"/>
        <v>Open (prices fixed for 12 months)</v>
      </c>
      <c r="L139" s="5" t="str">
        <f t="shared" si="146"/>
        <v>Open (prices change every 30 minutes)</v>
      </c>
      <c r="M139" s="5" t="str">
        <f t="shared" si="146"/>
        <v>Open</v>
      </c>
      <c r="N139" s="5" t="str">
        <f t="shared" si="146"/>
        <v>Open</v>
      </c>
      <c r="O139" s="5" t="str">
        <f t="shared" si="146"/>
        <v>Open</v>
      </c>
      <c r="P139" s="5" t="str">
        <f t="shared" si="146"/>
        <v>Open</v>
      </c>
      <c r="Q139" s="5" t="str">
        <f t="shared" si="146"/>
        <v>Open</v>
      </c>
      <c r="R139" s="5" t="str">
        <f t="shared" si="146"/>
        <v>Open</v>
      </c>
      <c r="S139" s="5" t="str">
        <f t="shared" si="146"/>
        <v>Fixed (12 months)</v>
      </c>
      <c r="T139" s="5" t="str">
        <f t="shared" si="146"/>
        <v>Open or Fixed</v>
      </c>
      <c r="U139" s="5" t="str">
        <f t="shared" si="146"/>
        <v>Open</v>
      </c>
      <c r="V139" s="5" t="str">
        <f t="shared" si="146"/>
        <v>Open</v>
      </c>
      <c r="W139" s="5" t="str">
        <f t="shared" si="146"/>
        <v>Fixed (12 months)</v>
      </c>
      <c r="X139" s="5" t="str">
        <f t="shared" si="146"/>
        <v>Fixed (24 months)</v>
      </c>
      <c r="Y139" s="5" t="str">
        <f t="shared" si="146"/>
        <v>Open</v>
      </c>
      <c r="Z139" s="5" t="str">
        <f t="shared" si="146"/>
        <v>Open</v>
      </c>
      <c r="AA139" s="5" t="str">
        <f t="shared" si="146"/>
        <v>Open</v>
      </c>
      <c r="AB139" s="5" t="str">
        <f t="shared" si="146"/>
        <v>Open</v>
      </c>
      <c r="AC139" s="5" t="str">
        <f t="shared" si="146"/>
        <v>Open</v>
      </c>
      <c r="AD139" s="5" t="str">
        <f t="shared" si="146"/>
        <v>Open</v>
      </c>
      <c r="AE139" s="83"/>
      <c r="AF139" s="5" t="str">
        <f>AF81</f>
        <v>Open</v>
      </c>
      <c r="AG139" s="5" t="str">
        <f>AG81</f>
        <v>Fixed (12 months)</v>
      </c>
      <c r="AH139" s="5"/>
      <c r="AI139" s="5" t="str">
        <f>AI81</f>
        <v>Fixed 12 months</v>
      </c>
      <c r="AJ139" s="5" t="str">
        <f>AJ81</f>
        <v>Open / Fixed</v>
      </c>
      <c r="AK139" s="5" t="str">
        <f>AK81</f>
        <v>Open</v>
      </c>
      <c r="AL139" s="79"/>
    </row>
    <row r="140" spans="1:38" x14ac:dyDescent="0.3">
      <c r="A140" s="76"/>
      <c r="B140" s="106"/>
      <c r="C140" s="106"/>
      <c r="D140" s="5" t="s">
        <v>107</v>
      </c>
      <c r="E140" s="5">
        <f t="shared" ref="E140:AD140" si="147">E97</f>
        <v>0</v>
      </c>
      <c r="F140" s="5" t="str">
        <f t="shared" si="147"/>
        <v>EV01</v>
      </c>
      <c r="G140" s="5" t="str">
        <f t="shared" si="147"/>
        <v>EV04</v>
      </c>
      <c r="H140" s="5" t="str">
        <f t="shared" si="147"/>
        <v>EV05</v>
      </c>
      <c r="I140" s="5" t="str">
        <f t="shared" si="147"/>
        <v>.</v>
      </c>
      <c r="J140" s="5" t="str">
        <f t="shared" si="147"/>
        <v>.</v>
      </c>
      <c r="K140" s="5" t="str">
        <f t="shared" si="147"/>
        <v>.</v>
      </c>
      <c r="L140" s="5" t="str">
        <f t="shared" si="147"/>
        <v>.</v>
      </c>
      <c r="M140" s="5" t="str">
        <f t="shared" si="147"/>
        <v>.</v>
      </c>
      <c r="N140" s="5" t="str">
        <f t="shared" si="147"/>
        <v>.</v>
      </c>
      <c r="O140" s="5">
        <f t="shared" si="147"/>
        <v>0</v>
      </c>
      <c r="P140" s="5" t="str">
        <f t="shared" si="147"/>
        <v>.</v>
      </c>
      <c r="Q140" s="5" t="str">
        <f t="shared" si="147"/>
        <v>.</v>
      </c>
      <c r="R140" s="5" t="str">
        <f t="shared" si="147"/>
        <v>.</v>
      </c>
      <c r="S140" s="5" t="str">
        <f t="shared" si="147"/>
        <v>.</v>
      </c>
      <c r="T140" s="5" t="str">
        <f t="shared" si="147"/>
        <v>DISC-03</v>
      </c>
      <c r="U140" s="5" t="str">
        <f t="shared" si="147"/>
        <v>.</v>
      </c>
      <c r="V140" s="5" t="str">
        <f t="shared" si="147"/>
        <v>.</v>
      </c>
      <c r="W140" s="5" t="str">
        <f t="shared" si="147"/>
        <v>DISC-04</v>
      </c>
      <c r="X140" s="5" t="str">
        <f t="shared" si="147"/>
        <v>DISC-07</v>
      </c>
      <c r="Y140" s="5" t="str">
        <f t="shared" si="147"/>
        <v>DISC-10</v>
      </c>
      <c r="Z140" s="5" t="str">
        <f t="shared" si="147"/>
        <v>.</v>
      </c>
      <c r="AA140" s="5" t="str">
        <f t="shared" si="147"/>
        <v>.</v>
      </c>
      <c r="AB140" s="5" t="str">
        <f t="shared" si="147"/>
        <v>.</v>
      </c>
      <c r="AC140" s="5" t="str">
        <f t="shared" si="147"/>
        <v>DISC-08</v>
      </c>
      <c r="AD140" s="5" t="str">
        <f t="shared" si="147"/>
        <v>DISC-09</v>
      </c>
      <c r="AE140" s="83"/>
      <c r="AF140" s="5" t="str">
        <f>AF97</f>
        <v>BUND-05</v>
      </c>
      <c r="AG140" s="5" t="str">
        <f>AG97</f>
        <v>BUND-04</v>
      </c>
      <c r="AH140" s="5"/>
      <c r="AI140" s="5" t="str">
        <f>AI97</f>
        <v>BUND-02</v>
      </c>
      <c r="AJ140" s="5" t="str">
        <f>AJ97</f>
        <v>BUND-06</v>
      </c>
      <c r="AK140" s="5">
        <f>AK97</f>
        <v>0</v>
      </c>
      <c r="AL140" s="79"/>
    </row>
    <row r="141" spans="1:38" x14ac:dyDescent="0.3">
      <c r="A141" s="118"/>
      <c r="B141" s="118" t="s">
        <v>217</v>
      </c>
      <c r="C141" s="118"/>
      <c r="D141" s="12" t="s">
        <v>157</v>
      </c>
      <c r="E141" s="51">
        <f t="shared" ref="E141:H141" si="148">E131</f>
        <v>3.8253600000000003</v>
      </c>
      <c r="F141" s="51">
        <f t="shared" si="148"/>
        <v>3.0695891999999994</v>
      </c>
      <c r="G141" s="51">
        <f t="shared" si="148"/>
        <v>3.3119999999999998</v>
      </c>
      <c r="H141" s="51">
        <f t="shared" si="148"/>
        <v>2.7600000000000004E-4</v>
      </c>
      <c r="I141" s="51">
        <f>I131</f>
        <v>6.17136</v>
      </c>
      <c r="J141" s="51">
        <f t="shared" ref="J141:AK141" si="149">J131</f>
        <v>5.8346399999999994</v>
      </c>
      <c r="K141" s="51">
        <f t="shared" si="149"/>
        <v>5.9974799999999986</v>
      </c>
      <c r="L141" s="51">
        <f t="shared" si="149"/>
        <v>5.2412400000000003</v>
      </c>
      <c r="M141" s="51">
        <f t="shared" si="149"/>
        <v>8.3876399999999993</v>
      </c>
      <c r="N141" s="51">
        <f t="shared" si="149"/>
        <v>5.2577999999999996</v>
      </c>
      <c r="O141" s="51">
        <f t="shared" si="149"/>
        <v>5.4509999999999996</v>
      </c>
      <c r="P141" s="51">
        <f t="shared" si="149"/>
        <v>5.2577999999999996</v>
      </c>
      <c r="Q141" s="51">
        <f t="shared" si="149"/>
        <v>4.4215200000000001</v>
      </c>
      <c r="R141" s="51">
        <f t="shared" si="149"/>
        <v>5.9063999999999997</v>
      </c>
      <c r="S141" s="51">
        <f t="shared" si="149"/>
        <v>5.8981199999999996</v>
      </c>
      <c r="T141" s="51">
        <f t="shared" si="149"/>
        <v>6.7399199999999997</v>
      </c>
      <c r="U141" s="51">
        <f t="shared" si="149"/>
        <v>6.2064000000000004</v>
      </c>
      <c r="V141" s="51">
        <f t="shared" si="149"/>
        <v>5.1120000000000001</v>
      </c>
      <c r="W141" s="51">
        <f t="shared" si="149"/>
        <v>6.2087999999999992</v>
      </c>
      <c r="X141" s="51">
        <f t="shared" si="149"/>
        <v>6.1272000000000002</v>
      </c>
      <c r="Y141" s="51">
        <f t="shared" si="149"/>
        <v>5.9947199999999992</v>
      </c>
      <c r="Z141" s="51">
        <f t="shared" si="149"/>
        <v>6.7523399999999993</v>
      </c>
      <c r="AA141" s="51">
        <f t="shared" si="149"/>
        <v>3.8722800000000004</v>
      </c>
      <c r="AB141" s="51">
        <f t="shared" si="149"/>
        <v>3.8722800000000004</v>
      </c>
      <c r="AC141" s="51">
        <f t="shared" si="149"/>
        <v>5.4648000000000003</v>
      </c>
      <c r="AD141" s="51">
        <f t="shared" si="149"/>
        <v>6.6295199999999994</v>
      </c>
      <c r="AE141" s="85"/>
      <c r="AF141" s="51">
        <f t="shared" si="149"/>
        <v>6.9993599999999994</v>
      </c>
      <c r="AG141" s="51">
        <f t="shared" si="149"/>
        <v>6.7343999999999991</v>
      </c>
      <c r="AH141" s="51"/>
      <c r="AI141" s="51">
        <f>AI131</f>
        <v>8.6029199999999992</v>
      </c>
      <c r="AJ141" s="51">
        <f t="shared" si="149"/>
        <v>8.9700000000000006</v>
      </c>
      <c r="AK141" s="51">
        <f t="shared" si="149"/>
        <v>6.0609599999999988</v>
      </c>
      <c r="AL141" s="81"/>
    </row>
    <row r="142" spans="1:38" x14ac:dyDescent="0.3">
      <c r="A142" s="118"/>
      <c r="B142" s="118"/>
      <c r="C142" s="118"/>
      <c r="D142" s="12" t="s">
        <v>158</v>
      </c>
      <c r="E142" s="51">
        <f t="shared" ref="E142:AK142" si="150">E133</f>
        <v>4.86036</v>
      </c>
      <c r="F142" s="51">
        <f t="shared" si="150"/>
        <v>5.0748441999999994</v>
      </c>
      <c r="G142" s="51">
        <f t="shared" si="150"/>
        <v>5.956999999999999</v>
      </c>
      <c r="H142" s="51">
        <f t="shared" si="150"/>
        <v>1.3802759999999998</v>
      </c>
      <c r="I142" s="51">
        <f t="shared" si="150"/>
        <v>7.2063600000000001</v>
      </c>
      <c r="J142" s="51">
        <f t="shared" si="150"/>
        <v>7.2146399999999993</v>
      </c>
      <c r="K142" s="51">
        <f t="shared" si="150"/>
        <v>7.3774799999999985</v>
      </c>
      <c r="L142" s="51">
        <f t="shared" si="150"/>
        <v>6.6212400000000002</v>
      </c>
      <c r="M142" s="51">
        <f t="shared" si="150"/>
        <v>9.0776399999999988</v>
      </c>
      <c r="N142" s="51">
        <f t="shared" si="150"/>
        <v>5.9477999999999991</v>
      </c>
      <c r="O142" s="51">
        <f t="shared" si="150"/>
        <v>6.4859999999999998</v>
      </c>
      <c r="P142" s="51">
        <f t="shared" si="150"/>
        <v>6.6377999999999995</v>
      </c>
      <c r="Q142" s="51">
        <f t="shared" si="150"/>
        <v>5.80152</v>
      </c>
      <c r="R142" s="51">
        <f t="shared" si="150"/>
        <v>6.5963999999999992</v>
      </c>
      <c r="S142" s="51">
        <f t="shared" si="150"/>
        <v>6.9331199999999997</v>
      </c>
      <c r="T142" s="51">
        <f t="shared" si="150"/>
        <v>7.7749199999999998</v>
      </c>
      <c r="U142" s="51">
        <f t="shared" si="150"/>
        <v>7.2164000000000001</v>
      </c>
      <c r="V142" s="51">
        <f t="shared" si="150"/>
        <v>6.1470000000000002</v>
      </c>
      <c r="W142" s="51">
        <f t="shared" si="150"/>
        <v>7.5887999999999991</v>
      </c>
      <c r="X142" s="51">
        <f t="shared" si="150"/>
        <v>7.5072000000000001</v>
      </c>
      <c r="Y142" s="51">
        <f t="shared" si="150"/>
        <v>7.3747199999999991</v>
      </c>
      <c r="Z142" s="51">
        <f t="shared" si="150"/>
        <v>8.1323399999999992</v>
      </c>
      <c r="AA142" s="51">
        <f t="shared" si="150"/>
        <v>5.2522800000000007</v>
      </c>
      <c r="AB142" s="51">
        <f t="shared" si="150"/>
        <v>5.2522800000000007</v>
      </c>
      <c r="AC142" s="51">
        <f t="shared" si="150"/>
        <v>6.8448000000000002</v>
      </c>
      <c r="AD142" s="51">
        <f t="shared" si="150"/>
        <v>8.0095199999999984</v>
      </c>
      <c r="AE142" s="85"/>
      <c r="AF142" s="51">
        <f t="shared" si="150"/>
        <v>8.0343599999999995</v>
      </c>
      <c r="AG142" s="51">
        <f t="shared" si="150"/>
        <v>7.7693999999999992</v>
      </c>
      <c r="AH142" s="51"/>
      <c r="AI142" s="51">
        <f>AI133</f>
        <v>9.5229199999999992</v>
      </c>
      <c r="AJ142" s="51">
        <f t="shared" si="150"/>
        <v>9.3150000000000013</v>
      </c>
      <c r="AK142" s="51">
        <f t="shared" si="150"/>
        <v>7.0959599999999989</v>
      </c>
      <c r="AL142" s="81"/>
    </row>
    <row r="143" spans="1:38" x14ac:dyDescent="0.3">
      <c r="A143" s="119" t="s">
        <v>218</v>
      </c>
      <c r="B143" s="119"/>
      <c r="C143" s="119"/>
      <c r="D143" s="77" t="s">
        <v>219</v>
      </c>
      <c r="E143" s="78">
        <f>VLOOKUP(E137,'Plan terms'!$A:$G,6,FALSE)</f>
        <v>0</v>
      </c>
      <c r="F143" s="78">
        <f>VLOOKUP(F137,'Plan terms'!$A:$G,6,FALSE)</f>
        <v>0</v>
      </c>
      <c r="G143" s="78">
        <f>VLOOKUP(G137,'Plan terms'!$A:$G,6,FALSE)</f>
        <v>0</v>
      </c>
      <c r="H143" s="78">
        <f>VLOOKUP(H137,'Plan terms'!$A:$G,6,FALSE)</f>
        <v>0</v>
      </c>
      <c r="I143" s="78">
        <f>VLOOKUP(I137,'Plan terms'!$A:$G,6,FALSE)</f>
        <v>0</v>
      </c>
      <c r="J143" s="78">
        <f>VLOOKUP(J137,'Plan terms'!$A:$G,6,FALSE)</f>
        <v>0</v>
      </c>
      <c r="K143" s="78">
        <f>VLOOKUP(K137,'Plan terms'!$A:$G,6,FALSE)</f>
        <v>0</v>
      </c>
      <c r="L143" s="78">
        <f>VLOOKUP(L137,'Plan terms'!$A:$G,6,FALSE)</f>
        <v>0</v>
      </c>
      <c r="M143" s="78">
        <f>VLOOKUP(M137,'Plan terms'!$A:$G,6,FALSE)</f>
        <v>0</v>
      </c>
      <c r="N143" s="78">
        <f>VLOOKUP(N137,'Plan terms'!$A:$G,6,FALSE)</f>
        <v>0</v>
      </c>
      <c r="O143" s="78">
        <f>VLOOKUP(O137,'Plan terms'!$A:$G,6,FALSE)</f>
        <v>0</v>
      </c>
      <c r="P143" s="78">
        <f>VLOOKUP(P137,'Plan terms'!$A:$G,6,FALSE)</f>
        <v>0</v>
      </c>
      <c r="Q143" s="78">
        <f>VLOOKUP(Q137,'Plan terms'!$A:$G,6,FALSE)</f>
        <v>0</v>
      </c>
      <c r="R143" s="78">
        <f>VLOOKUP(R137,'Plan terms'!$A:$G,6,FALSE)</f>
        <v>0</v>
      </c>
      <c r="S143" s="78">
        <f>VLOOKUP(S137,'Plan terms'!$A:$G,6,FALSE)</f>
        <v>0.02</v>
      </c>
      <c r="T143" s="78">
        <f>VLOOKUP(T137,'Plan terms'!$A:$G,6,FALSE)</f>
        <v>0.03</v>
      </c>
      <c r="U143" s="78">
        <f>VLOOKUP(U137,'Plan terms'!$A:$G,6,FALSE)</f>
        <v>0</v>
      </c>
      <c r="V143" s="78">
        <f>VLOOKUP(V137,'Plan terms'!$A:$G,6,FALSE)</f>
        <v>0</v>
      </c>
      <c r="W143" s="78">
        <f>VLOOKUP(W137,'Plan terms'!$A:$G,6,FALSE)</f>
        <v>0</v>
      </c>
      <c r="X143" s="78">
        <f>VLOOKUP(X137,'Plan terms'!$A:$G,6,FALSE)</f>
        <v>0</v>
      </c>
      <c r="Y143" s="78">
        <f>VLOOKUP(Y137,'Plan terms'!$A:$G,6,FALSE)</f>
        <v>0</v>
      </c>
      <c r="Z143" s="78">
        <f>VLOOKUP(Z137,'Plan terms'!$A:$G,6,FALSE)</f>
        <v>0</v>
      </c>
      <c r="AA143" s="78">
        <f>VLOOKUP(AA137,'Plan terms'!$A:$G,6,FALSE)</f>
        <v>0</v>
      </c>
      <c r="AB143" s="78">
        <f>VLOOKUP(AB137,'Plan terms'!$A:$G,6,FALSE)</f>
        <v>0</v>
      </c>
      <c r="AC143" s="78">
        <f>VLOOKUP(AC137,'Plan terms'!$A:$G,6,FALSE)</f>
        <v>0</v>
      </c>
      <c r="AD143" s="78">
        <f>VLOOKUP(AD137,'Plan terms'!$A:$G,6,FALSE)</f>
        <v>0</v>
      </c>
      <c r="AE143" s="83"/>
      <c r="AF143" s="78">
        <f>VLOOKUP(AF137,'Plan terms'!$A:$G,6,FALSE)</f>
        <v>0</v>
      </c>
      <c r="AG143" s="78">
        <f>VLOOKUP(AG137,'Plan terms'!$A:$G,6,FALSE)</f>
        <v>0</v>
      </c>
      <c r="AH143" s="78"/>
      <c r="AI143" s="78">
        <f>VLOOKUP(AI137,'Plan terms'!$A:$G,6,FALSE)</f>
        <v>0</v>
      </c>
      <c r="AJ143" s="78">
        <f>VLOOKUP(AJ137,'Plan terms'!$A:$G,6,FALSE)</f>
        <v>0</v>
      </c>
      <c r="AK143" s="78">
        <f>VLOOKUP(AK137,'Plan terms'!$A:$G,6,FALSE)</f>
        <v>0</v>
      </c>
      <c r="AL143" s="79"/>
    </row>
    <row r="144" spans="1:38" x14ac:dyDescent="0.3">
      <c r="A144" s="119"/>
      <c r="B144" s="119"/>
      <c r="C144" s="119"/>
      <c r="D144" s="11" t="s">
        <v>220</v>
      </c>
      <c r="E144" s="78">
        <f>VLOOKUP(E137,'Plan terms'!$A:$G,7,FALSE)</f>
        <v>0</v>
      </c>
      <c r="F144" s="78">
        <f>VLOOKUP(F137,'Plan terms'!$A:$G,7,FALSE)</f>
        <v>0</v>
      </c>
      <c r="G144" s="78">
        <f>VLOOKUP(G137,'Plan terms'!$A:$G,7,FALSE)</f>
        <v>0</v>
      </c>
      <c r="H144" s="78">
        <f>VLOOKUP(H137,'Plan terms'!$A:$G,7,FALSE)</f>
        <v>0</v>
      </c>
      <c r="I144" s="78">
        <f>VLOOKUP(I137,'Plan terms'!$A:$G,7,FALSE)</f>
        <v>0</v>
      </c>
      <c r="J144" s="78">
        <f>VLOOKUP(J137,'Plan terms'!$A:$G,7,FALSE)</f>
        <v>0</v>
      </c>
      <c r="K144" s="78">
        <f>VLOOKUP(K137,'Plan terms'!$A:$G,7,FALSE)</f>
        <v>0</v>
      </c>
      <c r="L144" s="78">
        <f>VLOOKUP(L137,'Plan terms'!$A:$G,7,FALSE)</f>
        <v>0</v>
      </c>
      <c r="M144" s="78">
        <f>VLOOKUP(M137,'Plan terms'!$A:$G,7,FALSE)</f>
        <v>0</v>
      </c>
      <c r="N144" s="78">
        <f>VLOOKUP(N137,'Plan terms'!$A:$G,7,FALSE)</f>
        <v>0</v>
      </c>
      <c r="O144" s="78">
        <f>VLOOKUP(O137,'Plan terms'!$A:$G,7,FALSE)</f>
        <v>0</v>
      </c>
      <c r="P144" s="78">
        <f>VLOOKUP(P137,'Plan terms'!$A:$G,7,FALSE)</f>
        <v>50</v>
      </c>
      <c r="Q144" s="78">
        <f>VLOOKUP(Q137,'Plan terms'!$A:$G,7,FALSE)</f>
        <v>50</v>
      </c>
      <c r="R144" s="78">
        <f>VLOOKUP(R137,'Plan terms'!$A:$G,7,FALSE)</f>
        <v>0</v>
      </c>
      <c r="S144" s="78">
        <f>VLOOKUP(S137,'Plan terms'!$A:$G,7,FALSE)</f>
        <v>100</v>
      </c>
      <c r="T144" s="78">
        <f>VLOOKUP(T137,'Plan terms'!$A:$G,7,FALSE)</f>
        <v>0</v>
      </c>
      <c r="U144" s="78">
        <f>VLOOKUP(U137,'Plan terms'!$A:$G,7,FALSE)</f>
        <v>0</v>
      </c>
      <c r="V144" s="78">
        <f>VLOOKUP(V137,'Plan terms'!$A:$G,7,FALSE)</f>
        <v>0</v>
      </c>
      <c r="W144" s="78">
        <f>VLOOKUP(W137,'Plan terms'!$A:$G,7,FALSE)</f>
        <v>0</v>
      </c>
      <c r="X144" s="78">
        <f>VLOOKUP(X137,'Plan terms'!$A:$G,7,FALSE)</f>
        <v>0</v>
      </c>
      <c r="Y144" s="78">
        <f>VLOOKUP(Y137,'Plan terms'!$A:$G,7,FALSE)</f>
        <v>0</v>
      </c>
      <c r="Z144" s="78">
        <f>VLOOKUP(Z137,'Plan terms'!$A:$G,7,FALSE)</f>
        <v>0</v>
      </c>
      <c r="AA144" s="78">
        <f>VLOOKUP(AA137,'Plan terms'!$A:$G,7,FALSE)</f>
        <v>0</v>
      </c>
      <c r="AB144" s="78">
        <f>VLOOKUP(AB137,'Plan terms'!$A:$G,7,FALSE)</f>
        <v>0</v>
      </c>
      <c r="AC144" s="78">
        <f>VLOOKUP(AC137,'Plan terms'!$A:$G,7,FALSE)</f>
        <v>0</v>
      </c>
      <c r="AD144" s="78">
        <f>VLOOKUP(AD137,'Plan terms'!$A:$G,7,FALSE)</f>
        <v>0</v>
      </c>
      <c r="AE144" s="83"/>
      <c r="AF144" s="78">
        <f>VLOOKUP(AF137,'Plan terms'!$A:$G,7,FALSE)</f>
        <v>0</v>
      </c>
      <c r="AG144" s="78">
        <f>VLOOKUP(AG137,'Plan terms'!$A:$G,7,FALSE)</f>
        <v>0</v>
      </c>
      <c r="AH144" s="78"/>
      <c r="AI144" s="78">
        <f>VLOOKUP(AI137,'Plan terms'!$A:$G,7,FALSE)</f>
        <v>0</v>
      </c>
      <c r="AJ144" s="78">
        <f>VLOOKUP(AJ137,'Plan terms'!$A:$G,7,FALSE)</f>
        <v>0</v>
      </c>
      <c r="AK144" s="78">
        <f>VLOOKUP(AK137,'Plan terms'!$A:$G,7,FALSE)</f>
        <v>0</v>
      </c>
      <c r="AL144" s="79"/>
    </row>
    <row r="145" spans="1:38" x14ac:dyDescent="0.3">
      <c r="A145" s="119"/>
      <c r="B145" s="119"/>
      <c r="C145" s="119"/>
      <c r="D145" s="11" t="s">
        <v>246</v>
      </c>
      <c r="E145" s="72">
        <f t="shared" ref="E145:AK145" si="151">E138-(E138*E143)-E144</f>
        <v>2234.966465</v>
      </c>
      <c r="F145" s="72">
        <f t="shared" si="151"/>
        <v>1984.1133994782899</v>
      </c>
      <c r="G145" s="72">
        <f t="shared" si="151"/>
        <v>2319.6824367140002</v>
      </c>
      <c r="H145" s="72">
        <f t="shared" si="151"/>
        <v>2059.3737996699997</v>
      </c>
      <c r="I145" s="72">
        <f t="shared" si="151"/>
        <v>2201.92616</v>
      </c>
      <c r="J145" s="72">
        <f t="shared" si="151"/>
        <v>2440.5063628999997</v>
      </c>
      <c r="K145" s="72">
        <f t="shared" si="151"/>
        <v>2448.4278779999995</v>
      </c>
      <c r="L145" s="72">
        <f t="shared" si="151"/>
        <v>2319.4809493999996</v>
      </c>
      <c r="M145" s="72">
        <f t="shared" si="151"/>
        <v>2987.2854042999998</v>
      </c>
      <c r="N145" s="72">
        <f t="shared" si="151"/>
        <v>2679.9779353999998</v>
      </c>
      <c r="O145" s="72">
        <f t="shared" si="151"/>
        <v>2155.4086737999996</v>
      </c>
      <c r="P145" s="72">
        <f t="shared" si="151"/>
        <v>2007.8180499999999</v>
      </c>
      <c r="Q145" s="72">
        <f t="shared" si="151"/>
        <v>2005.9416869999995</v>
      </c>
      <c r="R145" s="72">
        <f t="shared" si="151"/>
        <v>1997.6833999999999</v>
      </c>
      <c r="S145" s="72">
        <f t="shared" si="151"/>
        <v>1978.7377505999998</v>
      </c>
      <c r="T145" s="72">
        <f t="shared" si="151"/>
        <v>2063.9505176359994</v>
      </c>
      <c r="U145" s="72">
        <f t="shared" si="151"/>
        <v>2203.1583999999998</v>
      </c>
      <c r="V145" s="72">
        <f t="shared" si="151"/>
        <v>1888.797</v>
      </c>
      <c r="W145" s="72">
        <f t="shared" si="151"/>
        <v>2088.9177999999997</v>
      </c>
      <c r="X145" s="72">
        <f t="shared" si="151"/>
        <v>2114.7981999999997</v>
      </c>
      <c r="Y145" s="72">
        <f t="shared" si="151"/>
        <v>2155.6393199999998</v>
      </c>
      <c r="Z145" s="72">
        <f t="shared" si="151"/>
        <v>2499.5791649999996</v>
      </c>
      <c r="AA145" s="72">
        <f t="shared" si="151"/>
        <v>2369.6124738999997</v>
      </c>
      <c r="AB145" s="72">
        <f t="shared" si="151"/>
        <v>2369.6124738999997</v>
      </c>
      <c r="AC145" s="72">
        <f t="shared" si="151"/>
        <v>1969.0038</v>
      </c>
      <c r="AD145" s="72">
        <f t="shared" si="151"/>
        <v>2463.2756199999999</v>
      </c>
      <c r="AE145" s="85"/>
      <c r="AF145" s="72">
        <f t="shared" si="151"/>
        <v>2446.6691599999999</v>
      </c>
      <c r="AG145" s="72">
        <f t="shared" si="151"/>
        <v>2368.3513999999996</v>
      </c>
      <c r="AH145" s="72"/>
      <c r="AI145" s="72">
        <f>AI138-(AI138*AI143)-AI144</f>
        <v>2878.6797699999997</v>
      </c>
      <c r="AJ145" s="72">
        <f t="shared" si="151"/>
        <v>2777.3074999999999</v>
      </c>
      <c r="AK145" s="72">
        <f t="shared" si="151"/>
        <v>2169.29376</v>
      </c>
      <c r="AL145" s="81"/>
    </row>
    <row r="146" spans="1:38" x14ac:dyDescent="0.3">
      <c r="AD146" s="91">
        <f>((AD116/1.15)/100*5)+(50)</f>
        <v>157.09893999999997</v>
      </c>
    </row>
  </sheetData>
  <mergeCells count="33">
    <mergeCell ref="B125:B133"/>
    <mergeCell ref="B138:C140"/>
    <mergeCell ref="A141:A142"/>
    <mergeCell ref="B141:C142"/>
    <mergeCell ref="A143:C145"/>
    <mergeCell ref="A99:A102"/>
    <mergeCell ref="A104:A120"/>
    <mergeCell ref="C104:C105"/>
    <mergeCell ref="C106:C113"/>
    <mergeCell ref="C114:C115"/>
    <mergeCell ref="C116:C120"/>
    <mergeCell ref="B46:B54"/>
    <mergeCell ref="B59:C61"/>
    <mergeCell ref="A62:A63"/>
    <mergeCell ref="B62:C63"/>
    <mergeCell ref="A64:C66"/>
    <mergeCell ref="A81:A97"/>
    <mergeCell ref="B81:C82"/>
    <mergeCell ref="B83:C85"/>
    <mergeCell ref="C87:C93"/>
    <mergeCell ref="C94:C97"/>
    <mergeCell ref="A21:A24"/>
    <mergeCell ref="A26:A42"/>
    <mergeCell ref="C26:C27"/>
    <mergeCell ref="C28:C35"/>
    <mergeCell ref="C36:C37"/>
    <mergeCell ref="C38:C42"/>
    <mergeCell ref="B2:C2"/>
    <mergeCell ref="A3:A19"/>
    <mergeCell ref="B3:C4"/>
    <mergeCell ref="B5:C7"/>
    <mergeCell ref="C9:C15"/>
    <mergeCell ref="C16:C19"/>
  </mergeCells>
  <dataValidations count="1">
    <dataValidation type="list" allowBlank="1" showInputMessage="1" showErrorMessage="1" sqref="J4:AD4 AF4:AK4 J82:AK82" xr:uid="{714F323B-5B02-4E2C-ABB9-4FCEB3EC9029}">
      <formula1>"Inclusive, Peak &amp; Off Peak, Peak Off Peak &amp; Shoulder"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EA3C3A6-5D3D-4C4D-BCF1-9F25E4CAF4D1}">
          <x14:formula1>
            <xm:f>dropdowns!$B$1:$B$3</xm:f>
          </x14:formula1>
          <xm:sqref>E4:H4 E82:H82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AB1EF-24B4-4317-A54E-ADBCDF1EADCA}">
  <sheetPr>
    <tabColor theme="9" tint="-0.249977111117893"/>
  </sheetPr>
  <dimension ref="A1:AL146"/>
  <sheetViews>
    <sheetView zoomScale="80" zoomScaleNormal="80" workbookViewId="0">
      <pane xSplit="4" ySplit="2" topLeftCell="E3" activePane="bottomRight" state="frozen"/>
      <selection activeCell="D56" sqref="D56:AD66"/>
      <selection pane="topRight" activeCell="D56" sqref="D56:AD66"/>
      <selection pane="bottomLeft" activeCell="D56" sqref="D56:AD66"/>
      <selection pane="bottomRight" activeCell="AD1" sqref="AD1:AL1048576"/>
    </sheetView>
  </sheetViews>
  <sheetFormatPr defaultRowHeight="14.4" x14ac:dyDescent="0.3"/>
  <cols>
    <col min="1" max="1" width="4" customWidth="1"/>
    <col min="2" max="2" width="9" bestFit="1" customWidth="1"/>
    <col min="3" max="3" width="7" bestFit="1" customWidth="1"/>
    <col min="4" max="4" width="40.21875" customWidth="1"/>
    <col min="5" max="5" width="22.109375" customWidth="1"/>
    <col min="6" max="7" width="22.109375" hidden="1" customWidth="1"/>
    <col min="8" max="13" width="22.109375" customWidth="1"/>
    <col min="14" max="14" width="17.33203125" customWidth="1"/>
    <col min="15" max="15" width="17.6640625" customWidth="1"/>
    <col min="16" max="29" width="22.109375" customWidth="1"/>
    <col min="30" max="30" width="22.109375" hidden="1" customWidth="1"/>
    <col min="31" max="31" width="0" hidden="1" customWidth="1"/>
    <col min="32" max="37" width="25.5546875" hidden="1" customWidth="1"/>
    <col min="38" max="38" width="7.77734375" hidden="1" customWidth="1"/>
  </cols>
  <sheetData>
    <row r="1" spans="1:38" x14ac:dyDescent="0.3">
      <c r="A1" s="12"/>
      <c r="B1" s="12"/>
      <c r="C1" s="12"/>
      <c r="D1" s="67" t="s">
        <v>162</v>
      </c>
      <c r="E1" s="67" t="s">
        <v>161</v>
      </c>
      <c r="F1" s="67" t="s">
        <v>161</v>
      </c>
      <c r="G1" s="67" t="s">
        <v>161</v>
      </c>
      <c r="H1" s="93" t="s">
        <v>161</v>
      </c>
      <c r="I1" s="70" t="s">
        <v>178</v>
      </c>
      <c r="J1" s="90" t="s">
        <v>178</v>
      </c>
      <c r="K1" s="90" t="s">
        <v>178</v>
      </c>
      <c r="L1" s="90" t="s">
        <v>178</v>
      </c>
      <c r="M1" s="90" t="s">
        <v>178</v>
      </c>
      <c r="N1" s="90" t="s">
        <v>178</v>
      </c>
      <c r="O1" s="90" t="s">
        <v>178</v>
      </c>
      <c r="P1" s="90" t="s">
        <v>178</v>
      </c>
      <c r="Q1" s="90" t="s">
        <v>178</v>
      </c>
      <c r="R1" s="90" t="s">
        <v>178</v>
      </c>
      <c r="S1" s="90" t="s">
        <v>178</v>
      </c>
      <c r="T1" s="90" t="s">
        <v>178</v>
      </c>
      <c r="U1" s="90" t="s">
        <v>178</v>
      </c>
      <c r="V1" s="90" t="s">
        <v>178</v>
      </c>
      <c r="W1" s="90" t="s">
        <v>178</v>
      </c>
      <c r="X1" s="90" t="s">
        <v>178</v>
      </c>
      <c r="Y1" s="90" t="s">
        <v>178</v>
      </c>
      <c r="Z1" s="90" t="s">
        <v>178</v>
      </c>
      <c r="AA1" s="90" t="s">
        <v>178</v>
      </c>
      <c r="AB1" s="90" t="s">
        <v>178</v>
      </c>
      <c r="AC1" s="90" t="s">
        <v>178</v>
      </c>
      <c r="AD1" s="90" t="s">
        <v>178</v>
      </c>
      <c r="AE1" s="83"/>
      <c r="AF1" s="70" t="s">
        <v>225</v>
      </c>
      <c r="AG1" s="70" t="s">
        <v>225</v>
      </c>
      <c r="AH1" s="70"/>
      <c r="AI1" s="90" t="s">
        <v>244</v>
      </c>
      <c r="AJ1" s="70" t="s">
        <v>225</v>
      </c>
      <c r="AK1" s="70" t="s">
        <v>225</v>
      </c>
    </row>
    <row r="2" spans="1:38" x14ac:dyDescent="0.3">
      <c r="A2" s="4"/>
      <c r="B2" s="111" t="s">
        <v>140</v>
      </c>
      <c r="C2" s="111"/>
      <c r="D2" s="4"/>
      <c r="E2" s="50" t="s">
        <v>236</v>
      </c>
      <c r="F2" s="50" t="s">
        <v>125</v>
      </c>
      <c r="G2" s="41" t="s">
        <v>114</v>
      </c>
      <c r="H2" s="41" t="s">
        <v>137</v>
      </c>
      <c r="I2" s="59" t="s">
        <v>0</v>
      </c>
      <c r="J2" s="59" t="s">
        <v>163</v>
      </c>
      <c r="K2" s="59" t="s">
        <v>230</v>
      </c>
      <c r="L2" s="59" t="s">
        <v>164</v>
      </c>
      <c r="M2" s="59" t="s">
        <v>61</v>
      </c>
      <c r="N2" s="59" t="s">
        <v>63</v>
      </c>
      <c r="O2" s="59" t="s">
        <v>185</v>
      </c>
      <c r="P2" s="59" t="s">
        <v>64</v>
      </c>
      <c r="Q2" s="59" t="s">
        <v>1</v>
      </c>
      <c r="R2" s="59" t="s">
        <v>65</v>
      </c>
      <c r="S2" s="59" t="s">
        <v>66</v>
      </c>
      <c r="T2" s="59" t="s">
        <v>40</v>
      </c>
      <c r="U2" s="59" t="s">
        <v>67</v>
      </c>
      <c r="V2" s="59" t="s">
        <v>165</v>
      </c>
      <c r="W2" s="59" t="s">
        <v>166</v>
      </c>
      <c r="X2" s="59" t="s">
        <v>96</v>
      </c>
      <c r="Y2" s="59" t="s">
        <v>95</v>
      </c>
      <c r="Z2" s="59" t="s">
        <v>68</v>
      </c>
      <c r="AA2" s="59" t="s">
        <v>101</v>
      </c>
      <c r="AB2" s="59" t="s">
        <v>242</v>
      </c>
      <c r="AC2" s="59" t="s">
        <v>69</v>
      </c>
      <c r="AD2" s="23" t="s">
        <v>211</v>
      </c>
      <c r="AE2" s="83"/>
      <c r="AF2" s="59" t="s">
        <v>198</v>
      </c>
      <c r="AG2" s="59" t="s">
        <v>195</v>
      </c>
      <c r="AH2" s="92" t="s">
        <v>241</v>
      </c>
      <c r="AI2" s="59" t="s">
        <v>73</v>
      </c>
      <c r="AJ2" s="59" t="s">
        <v>204</v>
      </c>
      <c r="AK2" s="59" t="s">
        <v>245</v>
      </c>
      <c r="AL2" s="79"/>
    </row>
    <row r="3" spans="1:38" ht="15.6" x14ac:dyDescent="0.3">
      <c r="A3" s="107" t="s">
        <v>81</v>
      </c>
      <c r="B3" s="108" t="s">
        <v>89</v>
      </c>
      <c r="C3" s="108"/>
      <c r="D3" s="1" t="s">
        <v>91</v>
      </c>
      <c r="E3" s="30" t="str">
        <f>VLOOKUP(E2,'Plan terms'!$A:$B,2,FALSE)</f>
        <v>Open</v>
      </c>
      <c r="F3" s="30" t="str">
        <f>VLOOKUP(F2,'Plan terms'!$A:$B,2,FALSE)</f>
        <v>Fixed (24 months, prices fixed too)</v>
      </c>
      <c r="G3" s="30" t="str">
        <f>VLOOKUP(G2,'Plan terms'!$A:$B,2,FALSE)</f>
        <v>Fixed (12 months)</v>
      </c>
      <c r="H3" s="30" t="str">
        <f>VLOOKUP(H2,'Plan terms'!$A:$B,2,FALSE)</f>
        <v>Open</v>
      </c>
      <c r="I3" s="30" t="str">
        <f>VLOOKUP(I2,'Plan terms'!$A:$B,2,FALSE)</f>
        <v>Open</v>
      </c>
      <c r="J3" s="30" t="str">
        <f>VLOOKUP(J2,'Plan terms'!$A:$B,2,FALSE)</f>
        <v xml:space="preserve">Open </v>
      </c>
      <c r="K3" s="30" t="str">
        <f>VLOOKUP(K2,'Plan terms'!$A:$B,2,FALSE)</f>
        <v>Open (prices fixed for 12 months)</v>
      </c>
      <c r="L3" s="30" t="str">
        <f>VLOOKUP(L2,'Plan terms'!$A:$B,2,FALSE)</f>
        <v>Open (prices change every 30 minutes)</v>
      </c>
      <c r="M3" s="30" t="str">
        <f>VLOOKUP(M2,'Plan terms'!$A:$B,2,FALSE)</f>
        <v>Open</v>
      </c>
      <c r="N3" s="30" t="str">
        <f>VLOOKUP(N2,'Plan terms'!$A:$B,2,FALSE)</f>
        <v>Open</v>
      </c>
      <c r="O3" s="30" t="str">
        <f>VLOOKUP(O2,'Plan terms'!$A:$B,2,FALSE)</f>
        <v>Open</v>
      </c>
      <c r="P3" s="30" t="str">
        <f>VLOOKUP(P2,'Plan terms'!$A:$B,2,FALSE)</f>
        <v>Open</v>
      </c>
      <c r="Q3" s="30" t="str">
        <f>VLOOKUP(Q2,'Plan terms'!$A:$B,2,FALSE)</f>
        <v>Open</v>
      </c>
      <c r="R3" s="30" t="str">
        <f>VLOOKUP(R2,'Plan terms'!$A:$B,2,FALSE)</f>
        <v>Open</v>
      </c>
      <c r="S3" s="30" t="str">
        <f>VLOOKUP(S2,'Plan terms'!$A:$B,2,FALSE)</f>
        <v>Fixed (12 months)</v>
      </c>
      <c r="T3" s="30" t="str">
        <f>VLOOKUP(T2,'Plan terms'!$A:$B,2,FALSE)</f>
        <v>Open or Fixed</v>
      </c>
      <c r="U3" s="30" t="str">
        <f>VLOOKUP(U2,'Plan terms'!$A:$B,2,FALSE)</f>
        <v>Open</v>
      </c>
      <c r="V3" s="30" t="str">
        <f>VLOOKUP(V2,'Plan terms'!$A:$B,2,FALSE)</f>
        <v>Open</v>
      </c>
      <c r="W3" s="30" t="str">
        <f>VLOOKUP(W2,'Plan terms'!$A:$B,2,FALSE)</f>
        <v>Fixed (12 months)</v>
      </c>
      <c r="X3" s="30" t="str">
        <f>VLOOKUP(X2,'Plan terms'!$A:$B,2,FALSE)</f>
        <v>Fixed (24 months)</v>
      </c>
      <c r="Y3" s="30" t="str">
        <f>VLOOKUP(Y2,'Plan terms'!$A:$B,2,FALSE)</f>
        <v>Open</v>
      </c>
      <c r="Z3" s="30" t="str">
        <f>VLOOKUP(Z2,'Plan terms'!$A:$B,2,FALSE)</f>
        <v>Open</v>
      </c>
      <c r="AA3" s="30" t="str">
        <f>VLOOKUP(AA2,'Plan terms'!$A:$B,2,FALSE)</f>
        <v>Open</v>
      </c>
      <c r="AB3" s="30" t="str">
        <f>VLOOKUP(AB2,'Plan terms'!$A:$B,2,FALSE)</f>
        <v>Open</v>
      </c>
      <c r="AC3" s="30" t="str">
        <f>VLOOKUP(AC2,'Plan terms'!$A:$B,2,FALSE)</f>
        <v>Open</v>
      </c>
      <c r="AD3" s="30" t="str">
        <f>VLOOKUP(AD2,'Plan terms'!$A:$B,2,FALSE)</f>
        <v>Open</v>
      </c>
      <c r="AE3" s="83"/>
      <c r="AF3" s="30" t="str">
        <f>VLOOKUP(AF2,'Plan terms'!$A:$B,2,FALSE)</f>
        <v>Open</v>
      </c>
      <c r="AG3" s="30" t="str">
        <f>VLOOKUP(AG2,'Plan terms'!$A:$B,2,FALSE)</f>
        <v>Fixed (12 months)</v>
      </c>
      <c r="AH3" s="30"/>
      <c r="AI3" s="30" t="str">
        <f>VLOOKUP(AI2,'Plan terms'!$A:$B,2,FALSE)</f>
        <v>Fixed 12 months</v>
      </c>
      <c r="AJ3" s="30" t="str">
        <f>VLOOKUP(AJ2,'Plan terms'!$A:$B,2,FALSE)</f>
        <v>Open / Fixed</v>
      </c>
      <c r="AK3" s="30" t="e">
        <f>VLOOKUP(AK2,'Plan terms'!$A:$B,2,FALSE)</f>
        <v>#N/A</v>
      </c>
      <c r="AL3" s="79"/>
    </row>
    <row r="4" spans="1:38" ht="15.6" x14ac:dyDescent="0.3">
      <c r="A4" s="107"/>
      <c r="B4" s="108"/>
      <c r="C4" s="108"/>
      <c r="D4" s="1" t="s">
        <v>3</v>
      </c>
      <c r="E4" s="30" t="s">
        <v>4</v>
      </c>
      <c r="F4" s="30" t="s">
        <v>4</v>
      </c>
      <c r="G4" s="30" t="s">
        <v>4</v>
      </c>
      <c r="H4" s="30" t="s">
        <v>4</v>
      </c>
      <c r="I4" s="30" t="s">
        <v>93</v>
      </c>
      <c r="J4" s="30" t="s">
        <v>4</v>
      </c>
      <c r="K4" s="30" t="s">
        <v>4</v>
      </c>
      <c r="L4" s="30" t="s">
        <v>4</v>
      </c>
      <c r="M4" s="30" t="s">
        <v>93</v>
      </c>
      <c r="N4" s="30" t="s">
        <v>92</v>
      </c>
      <c r="O4" s="30" t="s">
        <v>92</v>
      </c>
      <c r="P4" s="30" t="s">
        <v>93</v>
      </c>
      <c r="Q4" s="30" t="s">
        <v>4</v>
      </c>
      <c r="R4" s="30" t="s">
        <v>93</v>
      </c>
      <c r="S4" s="30" t="s">
        <v>93</v>
      </c>
      <c r="T4" s="30" t="s">
        <v>93</v>
      </c>
      <c r="U4" s="30" t="s">
        <v>93</v>
      </c>
      <c r="V4" s="30" t="s">
        <v>93</v>
      </c>
      <c r="W4" s="30" t="s">
        <v>93</v>
      </c>
      <c r="X4" s="30" t="s">
        <v>93</v>
      </c>
      <c r="Y4" s="30" t="s">
        <v>93</v>
      </c>
      <c r="Z4" s="30" t="s">
        <v>93</v>
      </c>
      <c r="AA4" s="30" t="s">
        <v>92</v>
      </c>
      <c r="AB4" s="30" t="s">
        <v>92</v>
      </c>
      <c r="AC4" s="30" t="s">
        <v>93</v>
      </c>
      <c r="AD4" s="30" t="s">
        <v>93</v>
      </c>
      <c r="AE4" s="83"/>
      <c r="AF4" s="30" t="s">
        <v>93</v>
      </c>
      <c r="AG4" s="30" t="s">
        <v>93</v>
      </c>
      <c r="AH4" s="30"/>
      <c r="AI4" s="30" t="s">
        <v>93</v>
      </c>
      <c r="AJ4" s="30" t="s">
        <v>93</v>
      </c>
      <c r="AK4" s="30" t="s">
        <v>93</v>
      </c>
      <c r="AL4" s="79"/>
    </row>
    <row r="5" spans="1:38" ht="15.75" customHeight="1" x14ac:dyDescent="0.3">
      <c r="A5" s="107"/>
      <c r="B5" s="109" t="s">
        <v>179</v>
      </c>
      <c r="C5" s="109"/>
      <c r="D5" s="26" t="s">
        <v>29</v>
      </c>
      <c r="E5" s="28"/>
      <c r="F5" s="54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68">
        <v>1.5187999999999999</v>
      </c>
      <c r="V5" s="68">
        <v>1.8055000000000001</v>
      </c>
      <c r="W5" s="68">
        <v>1.8055000000000001</v>
      </c>
      <c r="X5" s="28"/>
      <c r="Y5" s="28"/>
      <c r="Z5" s="28"/>
      <c r="AA5" s="28"/>
      <c r="AB5" s="28"/>
      <c r="AC5" s="68">
        <v>1.4416</v>
      </c>
      <c r="AD5" s="28"/>
      <c r="AE5" s="83"/>
      <c r="AF5" s="28"/>
      <c r="AG5" s="28"/>
      <c r="AH5" s="28"/>
      <c r="AI5" s="28"/>
      <c r="AJ5" s="28"/>
      <c r="AK5" s="28"/>
      <c r="AL5" s="79"/>
    </row>
    <row r="6" spans="1:38" ht="15.6" x14ac:dyDescent="0.3">
      <c r="A6" s="107"/>
      <c r="B6" s="109"/>
      <c r="C6" s="109"/>
      <c r="D6" s="26" t="s">
        <v>221</v>
      </c>
      <c r="E6" s="28"/>
      <c r="F6" s="54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68"/>
      <c r="V6" s="68"/>
      <c r="W6" s="68"/>
      <c r="X6" s="28"/>
      <c r="Y6" s="28"/>
      <c r="Z6" s="28"/>
      <c r="AA6" s="28"/>
      <c r="AB6" s="28"/>
      <c r="AC6" s="68"/>
      <c r="AD6" s="28"/>
      <c r="AE6" s="83"/>
      <c r="AF6" s="28"/>
      <c r="AG6" s="28"/>
      <c r="AH6" s="28"/>
      <c r="AI6" s="28"/>
      <c r="AJ6" s="28"/>
      <c r="AK6" s="28"/>
      <c r="AL6" s="79"/>
    </row>
    <row r="7" spans="1:38" ht="15.6" x14ac:dyDescent="0.3">
      <c r="A7" s="107"/>
      <c r="B7" s="109"/>
      <c r="C7" s="109"/>
      <c r="D7" s="27" t="s">
        <v>31</v>
      </c>
      <c r="E7" s="28"/>
      <c r="F7" s="55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68">
        <v>0.23960000000000001</v>
      </c>
      <c r="V7" s="68">
        <v>0.25030000000000002</v>
      </c>
      <c r="W7" s="68">
        <v>0.25030000000000002</v>
      </c>
      <c r="X7" s="28"/>
      <c r="Y7" s="28"/>
      <c r="Z7" s="28"/>
      <c r="AA7" s="28"/>
      <c r="AB7" s="28"/>
      <c r="AC7" s="68">
        <v>0.23130000000000001</v>
      </c>
      <c r="AD7" s="28"/>
      <c r="AE7" s="83"/>
      <c r="AF7" s="28"/>
      <c r="AG7" s="28"/>
      <c r="AH7" s="28"/>
      <c r="AI7" s="28"/>
      <c r="AJ7" s="28"/>
      <c r="AK7" s="28"/>
      <c r="AL7" s="79"/>
    </row>
    <row r="8" spans="1:38" ht="15.6" x14ac:dyDescent="0.3">
      <c r="A8" s="107"/>
      <c r="B8" s="23"/>
      <c r="C8" s="25" t="s">
        <v>34</v>
      </c>
      <c r="D8" s="2" t="s">
        <v>6</v>
      </c>
      <c r="E8" s="31">
        <v>1.306</v>
      </c>
      <c r="F8" s="56">
        <v>1.7437</v>
      </c>
      <c r="G8" s="31">
        <v>2.2999999999999998</v>
      </c>
      <c r="H8" s="31">
        <v>1.4236</v>
      </c>
      <c r="I8" s="31">
        <v>1.82</v>
      </c>
      <c r="J8" s="31">
        <v>1.3236000000000001</v>
      </c>
      <c r="K8" s="31">
        <v>1.3236000000000001</v>
      </c>
      <c r="L8" s="31">
        <v>1.3236000000000001</v>
      </c>
      <c r="M8" s="31">
        <v>1.24</v>
      </c>
      <c r="N8" s="31">
        <v>1.24</v>
      </c>
      <c r="O8" s="31">
        <v>0.89</v>
      </c>
      <c r="P8" s="31">
        <v>1.4236</v>
      </c>
      <c r="Q8" s="31">
        <v>1.4236</v>
      </c>
      <c r="R8" s="31">
        <v>0.6</v>
      </c>
      <c r="S8" s="31">
        <v>1.1011</v>
      </c>
      <c r="T8" s="31">
        <v>1.629</v>
      </c>
      <c r="U8" s="31">
        <f>U5/U27</f>
        <v>1.320695652173913</v>
      </c>
      <c r="V8" s="31">
        <f>V5/V27</f>
        <v>1.5700000000000003</v>
      </c>
      <c r="W8" s="31">
        <v>2.21</v>
      </c>
      <c r="X8" s="31">
        <v>1.0984</v>
      </c>
      <c r="Y8" s="31">
        <v>1.0818000000000001</v>
      </c>
      <c r="Z8" s="31">
        <v>1.76498</v>
      </c>
      <c r="AA8" s="31">
        <v>1.4296</v>
      </c>
      <c r="AB8" s="31">
        <v>1.4296</v>
      </c>
      <c r="AC8" s="31">
        <f>AC5/AC27</f>
        <v>1.2535652173913043</v>
      </c>
      <c r="AD8" s="31">
        <v>1.4336</v>
      </c>
      <c r="AE8" s="83"/>
      <c r="AF8" s="31">
        <v>2.1680000000000001</v>
      </c>
      <c r="AG8" s="31">
        <v>2.23</v>
      </c>
      <c r="AH8" s="31"/>
      <c r="AI8" s="31">
        <v>2.4782999999999999</v>
      </c>
      <c r="AJ8" s="31">
        <v>2.1219999999999999</v>
      </c>
      <c r="AK8" s="31">
        <v>1.98</v>
      </c>
      <c r="AL8" s="79"/>
    </row>
    <row r="9" spans="1:38" ht="15.6" x14ac:dyDescent="0.3">
      <c r="A9" s="107"/>
      <c r="B9" s="23"/>
      <c r="C9" s="110" t="s">
        <v>7</v>
      </c>
      <c r="D9" s="2" t="s">
        <v>222</v>
      </c>
      <c r="E9" s="31">
        <v>1.6000000000000001E-3</v>
      </c>
      <c r="F9" s="56"/>
      <c r="G9" s="31"/>
      <c r="H9" s="31"/>
      <c r="I9" s="31">
        <v>1.6000000000000001E-3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>
        <f>U6/U27</f>
        <v>0</v>
      </c>
      <c r="V9" s="31">
        <f>V6/V27</f>
        <v>0</v>
      </c>
      <c r="W9" s="31"/>
      <c r="X9" s="31"/>
      <c r="Y9" s="31"/>
      <c r="Z9" s="31">
        <v>1.9E-3</v>
      </c>
      <c r="AA9" s="31"/>
      <c r="AB9" s="31"/>
      <c r="AC9" s="31">
        <f>AC6/AC27</f>
        <v>0</v>
      </c>
      <c r="AD9" s="31"/>
      <c r="AE9" s="83"/>
      <c r="AF9" s="31">
        <v>1.6000000000000001E-3</v>
      </c>
      <c r="AG9" s="31"/>
      <c r="AH9" s="31"/>
      <c r="AI9" s="31"/>
      <c r="AJ9" s="31"/>
      <c r="AK9" s="31"/>
      <c r="AL9" s="79"/>
    </row>
    <row r="10" spans="1:38" ht="15.75" customHeight="1" x14ac:dyDescent="0.3">
      <c r="A10" s="107"/>
      <c r="B10" s="23"/>
      <c r="C10" s="110"/>
      <c r="D10" s="1" t="s">
        <v>9</v>
      </c>
      <c r="E10" s="31"/>
      <c r="F10" s="57"/>
      <c r="G10" s="31"/>
      <c r="H10" s="31"/>
      <c r="I10" s="31">
        <v>0.20599999999999999</v>
      </c>
      <c r="J10" s="31"/>
      <c r="K10" s="31"/>
      <c r="L10" s="31"/>
      <c r="M10" s="31"/>
      <c r="N10" s="31"/>
      <c r="O10" s="31"/>
      <c r="P10" s="31">
        <v>0.18820000000000001</v>
      </c>
      <c r="Q10" s="31"/>
      <c r="R10" s="31">
        <v>0.2</v>
      </c>
      <c r="S10" s="31">
        <v>0.23119999999999999</v>
      </c>
      <c r="T10" s="31">
        <v>0.22939999999999999</v>
      </c>
      <c r="U10" s="31">
        <f>U7/U27</f>
        <v>0.20834782608695654</v>
      </c>
      <c r="V10" s="31">
        <f>V7/V27</f>
        <v>0.21765217391304351</v>
      </c>
      <c r="W10" s="31">
        <v>0.18390000000000001</v>
      </c>
      <c r="X10" s="31">
        <v>0.2389</v>
      </c>
      <c r="Y10" s="31">
        <v>0.2346</v>
      </c>
      <c r="Z10" s="31">
        <v>0.23530000000000001</v>
      </c>
      <c r="AA10" s="31"/>
      <c r="AB10" s="31"/>
      <c r="AC10" s="31">
        <f>AC7/AC27</f>
        <v>0.20113043478260872</v>
      </c>
      <c r="AD10" s="31">
        <v>0.23400000000000001</v>
      </c>
      <c r="AE10" s="83"/>
      <c r="AF10" s="31">
        <v>0.19500000000000001</v>
      </c>
      <c r="AG10" s="31">
        <v>0.18340000000000001</v>
      </c>
      <c r="AH10" s="31"/>
      <c r="AI10" s="31">
        <v>0.2351</v>
      </c>
      <c r="AJ10" s="31">
        <v>0.2419</v>
      </c>
      <c r="AK10" s="31">
        <v>0.1648</v>
      </c>
      <c r="AL10" s="79"/>
    </row>
    <row r="11" spans="1:38" ht="15.6" x14ac:dyDescent="0.3">
      <c r="A11" s="107"/>
      <c r="B11" s="3">
        <v>0.46</v>
      </c>
      <c r="C11" s="110"/>
      <c r="D11" s="35" t="s">
        <v>12</v>
      </c>
      <c r="E11" s="19">
        <v>0.24299999999999999</v>
      </c>
      <c r="F11" s="58">
        <v>0.225739</v>
      </c>
      <c r="G11" s="19">
        <v>0.23</v>
      </c>
      <c r="H11" s="19"/>
      <c r="I11" s="19"/>
      <c r="J11" s="19"/>
      <c r="K11" s="19"/>
      <c r="L11" s="19"/>
      <c r="M11" s="19">
        <v>0.3463</v>
      </c>
      <c r="N11" s="19"/>
      <c r="O11" s="19">
        <v>0.2422</v>
      </c>
      <c r="P11" s="19"/>
      <c r="Q11" s="19">
        <v>0.26250000000000001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83"/>
      <c r="AF11" s="19"/>
      <c r="AG11" s="19"/>
      <c r="AH11" s="19"/>
      <c r="AI11" s="19"/>
      <c r="AJ11" s="19"/>
      <c r="AK11" s="19"/>
      <c r="AL11" s="79"/>
    </row>
    <row r="12" spans="1:38" ht="15.6" x14ac:dyDescent="0.3">
      <c r="A12" s="107"/>
      <c r="B12" s="3">
        <v>0.54</v>
      </c>
      <c r="C12" s="110"/>
      <c r="D12" s="35" t="s">
        <v>234</v>
      </c>
      <c r="E12" s="19">
        <v>0.121</v>
      </c>
      <c r="F12" s="58">
        <v>0.111217</v>
      </c>
      <c r="G12" s="19">
        <v>0.12</v>
      </c>
      <c r="H12" s="19"/>
      <c r="I12" s="19"/>
      <c r="J12" s="19"/>
      <c r="K12" s="19"/>
      <c r="L12" s="19"/>
      <c r="M12" s="19">
        <v>0.25969999999999999</v>
      </c>
      <c r="N12" s="19"/>
      <c r="O12" s="19">
        <v>0.1817</v>
      </c>
      <c r="P12" s="19"/>
      <c r="Q12" s="19">
        <v>0.1552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83"/>
      <c r="AF12" s="19"/>
      <c r="AG12" s="19"/>
      <c r="AH12" s="19"/>
      <c r="AI12" s="19"/>
      <c r="AJ12" s="19"/>
      <c r="AK12" s="19"/>
      <c r="AL12" s="79"/>
    </row>
    <row r="13" spans="1:38" x14ac:dyDescent="0.3">
      <c r="A13" s="107"/>
      <c r="B13" s="3">
        <f>factors!L2</f>
        <v>0.45</v>
      </c>
      <c r="C13" s="110"/>
      <c r="D13" s="36" t="s">
        <v>12</v>
      </c>
      <c r="E13" s="31"/>
      <c r="F13" s="31"/>
      <c r="G13" s="31"/>
      <c r="H13" s="31">
        <v>0.28870000000000001</v>
      </c>
      <c r="I13" s="31"/>
      <c r="J13" s="31">
        <v>0.30359999999999998</v>
      </c>
      <c r="K13" s="31">
        <v>0.29749999999999999</v>
      </c>
      <c r="L13" s="31">
        <v>0.30170000000000002</v>
      </c>
      <c r="M13" s="31"/>
      <c r="N13" s="31">
        <v>0.33950000000000002</v>
      </c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>
        <v>0.27050000000000002</v>
      </c>
      <c r="AB13" s="31">
        <v>0.27050000000000002</v>
      </c>
      <c r="AC13" s="31"/>
      <c r="AD13" s="31"/>
      <c r="AE13" s="83"/>
      <c r="AF13" s="31"/>
      <c r="AG13" s="31"/>
      <c r="AH13" s="31"/>
      <c r="AI13" s="31"/>
      <c r="AJ13" s="31"/>
      <c r="AK13" s="31"/>
      <c r="AL13" s="79"/>
    </row>
    <row r="14" spans="1:38" ht="15.6" x14ac:dyDescent="0.3">
      <c r="A14" s="107"/>
      <c r="B14" s="3">
        <f>factors!L3</f>
        <v>0.28000000000000003</v>
      </c>
      <c r="C14" s="110"/>
      <c r="D14" s="37" t="s">
        <v>13</v>
      </c>
      <c r="E14" s="31"/>
      <c r="F14" s="31"/>
      <c r="G14" s="31"/>
      <c r="H14" s="31">
        <v>0.1444</v>
      </c>
      <c r="I14" s="31"/>
      <c r="J14" s="31">
        <v>0.24640000000000001</v>
      </c>
      <c r="K14" s="31">
        <v>0.24740000000000001</v>
      </c>
      <c r="L14" s="31">
        <v>0.2215</v>
      </c>
      <c r="M14" s="31"/>
      <c r="N14" s="31">
        <v>0.23769999999999999</v>
      </c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>
        <v>0.2205</v>
      </c>
      <c r="AB14" s="31">
        <v>0.2205</v>
      </c>
      <c r="AC14" s="31"/>
      <c r="AD14" s="31"/>
      <c r="AE14" s="83"/>
      <c r="AF14" s="31"/>
      <c r="AG14" s="31"/>
      <c r="AH14" s="31"/>
      <c r="AI14" s="31"/>
      <c r="AJ14" s="31"/>
      <c r="AK14" s="31"/>
      <c r="AL14" s="80"/>
    </row>
    <row r="15" spans="1:38" ht="15.6" x14ac:dyDescent="0.3">
      <c r="A15" s="107"/>
      <c r="B15" s="3">
        <f>factors!L4</f>
        <v>0.27</v>
      </c>
      <c r="C15" s="110"/>
      <c r="D15" s="37" t="s">
        <v>14</v>
      </c>
      <c r="E15" s="31"/>
      <c r="F15" s="31"/>
      <c r="G15" s="31"/>
      <c r="H15" s="31">
        <v>1.0000000000000001E-5</v>
      </c>
      <c r="I15" s="31"/>
      <c r="J15" s="31">
        <v>0.18140000000000001</v>
      </c>
      <c r="K15" s="31">
        <v>0.18290000000000001</v>
      </c>
      <c r="L15" s="31">
        <v>0.15010000000000001</v>
      </c>
      <c r="M15" s="31"/>
      <c r="N15" s="31">
        <v>0.16969999999999999</v>
      </c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>
        <v>0.13519999999999999</v>
      </c>
      <c r="AB15" s="31">
        <v>0.13519999999999999</v>
      </c>
      <c r="AC15" s="31"/>
      <c r="AD15" s="31"/>
      <c r="AE15" s="83"/>
      <c r="AF15" s="31"/>
      <c r="AG15" s="31"/>
      <c r="AH15" s="31"/>
      <c r="AI15" s="31"/>
      <c r="AJ15" s="31"/>
      <c r="AK15" s="31"/>
      <c r="AL15" s="79"/>
    </row>
    <row r="16" spans="1:38" x14ac:dyDescent="0.3">
      <c r="A16" s="107"/>
      <c r="B16" s="24"/>
      <c r="C16" s="104" t="s">
        <v>88</v>
      </c>
      <c r="D16" s="39" t="s">
        <v>15</v>
      </c>
      <c r="E16" s="11"/>
      <c r="F16" s="11">
        <v>200</v>
      </c>
      <c r="G16" s="11">
        <v>0</v>
      </c>
      <c r="H16" s="11">
        <v>0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>
        <v>100</v>
      </c>
      <c r="U16" s="11"/>
      <c r="V16" s="11"/>
      <c r="W16" s="11">
        <v>250</v>
      </c>
      <c r="X16" s="11">
        <v>200</v>
      </c>
      <c r="Y16" s="11">
        <v>120</v>
      </c>
      <c r="Z16" s="11"/>
      <c r="AA16" s="11"/>
      <c r="AB16" s="11"/>
      <c r="AC16" s="11">
        <v>150</v>
      </c>
      <c r="AD16" s="11"/>
      <c r="AE16" s="83"/>
      <c r="AF16" s="11"/>
      <c r="AG16" s="11"/>
      <c r="AH16" s="11"/>
      <c r="AI16" s="11">
        <v>240</v>
      </c>
      <c r="AJ16" s="11"/>
      <c r="AK16" s="11"/>
      <c r="AL16" s="79"/>
    </row>
    <row r="17" spans="1:38" x14ac:dyDescent="0.3">
      <c r="A17" s="107"/>
      <c r="B17" s="24"/>
      <c r="C17" s="104"/>
      <c r="D17" s="3" t="s">
        <v>16</v>
      </c>
      <c r="E17" s="29"/>
      <c r="F17" s="29"/>
      <c r="G17" s="29">
        <v>0.06</v>
      </c>
      <c r="H17" s="29"/>
      <c r="I17" s="29"/>
      <c r="J17" s="29"/>
      <c r="K17" s="29"/>
      <c r="L17" s="29"/>
      <c r="M17" s="29"/>
      <c r="N17" s="29"/>
      <c r="O17" s="29"/>
      <c r="P17" s="29"/>
      <c r="Q17" s="28"/>
      <c r="R17" s="28"/>
      <c r="S17" s="28"/>
      <c r="T17" s="29">
        <v>0.06</v>
      </c>
      <c r="U17" s="29"/>
      <c r="V17" s="69"/>
      <c r="W17" s="69"/>
      <c r="X17" s="29"/>
      <c r="Y17" s="29"/>
      <c r="Z17" s="29"/>
      <c r="AA17" s="10"/>
      <c r="AB17" s="10"/>
      <c r="AC17" s="29"/>
      <c r="AD17" s="29"/>
      <c r="AE17" s="83"/>
      <c r="AF17" s="29"/>
      <c r="AG17" s="69"/>
      <c r="AH17" s="69"/>
      <c r="AI17" s="29"/>
      <c r="AJ17" s="69"/>
      <c r="AK17" s="29"/>
      <c r="AL17" s="79"/>
    </row>
    <row r="18" spans="1:38" x14ac:dyDescent="0.3">
      <c r="A18" s="107"/>
      <c r="B18" s="24"/>
      <c r="C18" s="104"/>
      <c r="D18" s="3" t="s">
        <v>17</v>
      </c>
      <c r="E18" s="10">
        <f>VLOOKUP(E2,'Plan terms'!$A:$E,5,0)</f>
        <v>0</v>
      </c>
      <c r="F18" s="10" t="str">
        <f>VLOOKUP(F2,'Plan terms'!$A:$E,5,0)</f>
        <v>$200 Credit or AC cable charger</v>
      </c>
      <c r="G18" s="10" t="str">
        <f>VLOOKUP(G2,'Plan terms'!$A:$E,5,0)</f>
        <v xml:space="preserve"> 2% Direct Debit, 1%eBilling, 3% fixed term + Free Power shout. $150 exit fee applies</v>
      </c>
      <c r="H18" s="10" t="str">
        <f>VLOOKUP(H2,'Plan terms'!$A:$E,5,0)</f>
        <v>3 hours of free power everyday (3am to 6am)</v>
      </c>
      <c r="I18" s="10">
        <f>VLOOKUP(I2,'Plan terms'!$A:$E,5,0)</f>
        <v>0</v>
      </c>
      <c r="J18" s="10" t="str">
        <f>VLOOKUP(J2,'Plan terms'!$A:$E,5,0)</f>
        <v>.</v>
      </c>
      <c r="K18" s="10" t="str">
        <f>VLOOKUP(K2,'Plan terms'!$A:$E,5,0)</f>
        <v>.</v>
      </c>
      <c r="L18" s="10" t="str">
        <f>VLOOKUP(L2,'Plan terms'!$A:$E,5,0)</f>
        <v>.</v>
      </c>
      <c r="M18" s="10" t="str">
        <f>VLOOKUP(M2,'Plan terms'!$A:$E,5,0)</f>
        <v>.</v>
      </c>
      <c r="N18" s="10" t="str">
        <f>VLOOKUP(N2,'Plan terms'!$A:$E,5,0)</f>
        <v>.</v>
      </c>
      <c r="O18" s="10">
        <f>VLOOKUP(O2,'Plan terms'!$A:$E,5,0)</f>
        <v>0</v>
      </c>
      <c r="P18" s="10" t="str">
        <f>VLOOKUP(P2,'Plan terms'!$A:$E,5,0)</f>
        <v>.</v>
      </c>
      <c r="Q18" s="10" t="str">
        <f>VLOOKUP(Q2,'Plan terms'!$A:$E,5,0)</f>
        <v>.</v>
      </c>
      <c r="R18" s="10" t="str">
        <f>VLOOKUP(R2,'Plan terms'!$A:$E,5,0)</f>
        <v>.</v>
      </c>
      <c r="S18" s="10" t="str">
        <f>VLOOKUP(S2,'Plan terms'!$A:$E,5,0)</f>
        <v>.</v>
      </c>
      <c r="T18" s="10" t="str">
        <f>VLOOKUP(T2,'Plan terms'!$A:$E,5,0)</f>
        <v xml:space="preserve"> 2% Direct Debit, 1%eBilling, 3% fixed term + $100 on 12 month sign up, free Power Shout hours</v>
      </c>
      <c r="U18" s="10" t="str">
        <f>VLOOKUP(U2,'Plan terms'!$A:$E,5,0)</f>
        <v>.</v>
      </c>
      <c r="V18" s="10" t="str">
        <f>VLOOKUP(V2,'Plan terms'!$A:$E,5,0)</f>
        <v>.</v>
      </c>
      <c r="W18" s="10" t="str">
        <f>VLOOKUP(W2,'Plan terms'!$A:$E,5,0)</f>
        <v>$250 account credit, prices fixed for 1 year, $150 Termination Fee applies</v>
      </c>
      <c r="X18" s="10" t="str">
        <f>VLOOKUP(X2,'Plan terms'!$A:$E,5,0)</f>
        <v>$200 credit upon joining, prices fixed for 24 months</v>
      </c>
      <c r="Y18" s="10" t="str">
        <f>VLOOKUP(Y2,'Plan terms'!$A:$E,5,0)</f>
        <v>$10 monthly credit, variable rates during the year, open contract</v>
      </c>
      <c r="Z18" s="10" t="str">
        <f>VLOOKUP(Z2,'Plan terms'!$A:$E,5,0)</f>
        <v>.</v>
      </c>
      <c r="AA18" s="10" t="str">
        <f>VLOOKUP(AA2,'Plan terms'!$A:$E,5,0)</f>
        <v>.</v>
      </c>
      <c r="AB18" s="10" t="str">
        <f>VLOOKUP(AB2,'Plan terms'!$A:$E,5,0)</f>
        <v>.</v>
      </c>
      <c r="AC18" s="10" t="str">
        <f>VLOOKUP(AC2,'Plan terms'!$A:$E,5,0)</f>
        <v>$150 credit for new customers upon online signup</v>
      </c>
      <c r="AD18" s="10" t="str">
        <f>VLOOKUP(AD2,'Plan terms'!$A:$E,5,0)</f>
        <v>50 litres of fuel upon joining, plus 5 litres per $100 of energy used. Averaged price per liter at $2.5 for calculations</v>
      </c>
      <c r="AE18" s="83"/>
      <c r="AF18" s="10" t="str">
        <f>VLOOKUP(AF2,'Plan terms'!$A:$E,5,0)</f>
        <v xml:space="preserve">Special discounted energy and broadband prices (4G 300 GB for $65, Fast Fibre for $80)  </v>
      </c>
      <c r="AG18" s="10" t="str">
        <f>VLOOKUP(AG2,'Plan terms'!$A:$E,5,0)</f>
        <v>$50 account credit, $15 discount on broadband, Samsung product when committing to 2 year contract</v>
      </c>
      <c r="AH18" s="10"/>
      <c r="AI18" s="10" t="str">
        <f>VLOOKUP(AI2,'Plan terms'!$A:$E,5,0)</f>
        <v>$20 off Broadband per month for 12 months, $250 sign up bonus (Only for new customers taking out Unlimited broadband and Power bundle on a 12 month plan)</v>
      </c>
      <c r="AJ18" s="10" t="str">
        <f>VLOOKUP(AJ2,'Plan terms'!$A:$E,5,0)</f>
        <v>Only available when taking out selected broadband plans with 2degrees. $20 off broadband price per month.</v>
      </c>
      <c r="AK18" s="10" t="e">
        <f>VLOOKUP(AK2,'Plan terms'!$A:$E,5,0)</f>
        <v>#N/A</v>
      </c>
      <c r="AL18" s="79"/>
    </row>
    <row r="19" spans="1:38" ht="19.5" customHeight="1" x14ac:dyDescent="0.3">
      <c r="A19" s="107"/>
      <c r="B19" s="24"/>
      <c r="C19" s="104"/>
      <c r="D19" s="4" t="s">
        <v>107</v>
      </c>
      <c r="E19" s="10">
        <f>VLOOKUP(E2,'Plan terms'!$A:$E,4,FALSE)</f>
        <v>0</v>
      </c>
      <c r="F19" s="10" t="str">
        <f>VLOOKUP(F2,'Plan terms'!$A:$E,4,FALSE)</f>
        <v>EV01</v>
      </c>
      <c r="G19" s="10" t="str">
        <f>VLOOKUP(G2,'Plan terms'!$A:$E,4,FALSE)</f>
        <v>EV04</v>
      </c>
      <c r="H19" s="10" t="str">
        <f>VLOOKUP(H2,'Plan terms'!$A:$E,4,FALSE)</f>
        <v>EV05</v>
      </c>
      <c r="I19" s="10" t="str">
        <f>VLOOKUP(I2,'Plan terms'!$A:$E,4,FALSE)</f>
        <v>.</v>
      </c>
      <c r="J19" s="10" t="str">
        <f>VLOOKUP(J2,'Plan terms'!$A:$E,4,FALSE)</f>
        <v>.</v>
      </c>
      <c r="K19" s="10" t="str">
        <f>VLOOKUP(K2,'Plan terms'!$A:$E,4,FALSE)</f>
        <v>.</v>
      </c>
      <c r="L19" s="10" t="str">
        <f>VLOOKUP(L2,'Plan terms'!$A:$E,4,FALSE)</f>
        <v>.</v>
      </c>
      <c r="M19" s="10" t="str">
        <f>VLOOKUP(M2,'Plan terms'!$A:$E,4,FALSE)</f>
        <v>.</v>
      </c>
      <c r="N19" s="10" t="str">
        <f>VLOOKUP(N2,'Plan terms'!$A:$E,4,FALSE)</f>
        <v>.</v>
      </c>
      <c r="O19" s="10">
        <f>VLOOKUP(O2,'Plan terms'!$A:$E,4,FALSE)</f>
        <v>0</v>
      </c>
      <c r="P19" s="10" t="str">
        <f>VLOOKUP(P2,'Plan terms'!$A:$E,4,FALSE)</f>
        <v>.</v>
      </c>
      <c r="Q19" s="10" t="str">
        <f>VLOOKUP(Q2,'Plan terms'!$A:$E,4,FALSE)</f>
        <v>.</v>
      </c>
      <c r="R19" s="10" t="str">
        <f>VLOOKUP(R2,'Plan terms'!$A:$E,4,FALSE)</f>
        <v>.</v>
      </c>
      <c r="S19" s="10" t="str">
        <f>VLOOKUP(S2,'Plan terms'!$A:$E,4,FALSE)</f>
        <v>.</v>
      </c>
      <c r="T19" s="10" t="str">
        <f>VLOOKUP(T2,'Plan terms'!$A:$E,4,FALSE)</f>
        <v>DISC-03</v>
      </c>
      <c r="U19" s="10" t="str">
        <f>VLOOKUP(U2,'Plan terms'!$A:$E,4,FALSE)</f>
        <v>.</v>
      </c>
      <c r="V19" s="10" t="str">
        <f>VLOOKUP(V2,'Plan terms'!$A:$E,4,FALSE)</f>
        <v>.</v>
      </c>
      <c r="W19" s="10" t="str">
        <f>VLOOKUP(W2,'Plan terms'!$A:$E,4,FALSE)</f>
        <v>DISC-04</v>
      </c>
      <c r="X19" s="10" t="str">
        <f>VLOOKUP(X2,'Plan terms'!$A:$E,4,FALSE)</f>
        <v>DISC-07</v>
      </c>
      <c r="Y19" s="10" t="str">
        <f>VLOOKUP(Y2,'Plan terms'!$A:$E,4,FALSE)</f>
        <v>DISC-10</v>
      </c>
      <c r="Z19" s="10" t="str">
        <f>VLOOKUP(Z2,'Plan terms'!$A:$E,4,FALSE)</f>
        <v>.</v>
      </c>
      <c r="AA19" s="10" t="str">
        <f>VLOOKUP(AA2,'Plan terms'!$A:$E,4,FALSE)</f>
        <v>.</v>
      </c>
      <c r="AB19" s="10" t="str">
        <f>VLOOKUP(AB2,'Plan terms'!$A:$E,4,FALSE)</f>
        <v>.</v>
      </c>
      <c r="AC19" s="10" t="str">
        <f>VLOOKUP(AC2,'Plan terms'!$A:$E,4,FALSE)</f>
        <v>DISC-08</v>
      </c>
      <c r="AD19" s="10" t="str">
        <f>VLOOKUP(AD2,'Plan terms'!$A:$E,4,FALSE)</f>
        <v>DISC-09</v>
      </c>
      <c r="AE19" s="83"/>
      <c r="AF19" s="10" t="str">
        <f>VLOOKUP(AF2,'Plan terms'!$A:$E,4,FALSE)</f>
        <v>BUND-05</v>
      </c>
      <c r="AG19" s="10" t="str">
        <f>VLOOKUP(AG2,'Plan terms'!$A:$E,4,FALSE)</f>
        <v>BUND-04</v>
      </c>
      <c r="AH19" s="10"/>
      <c r="AI19" s="10" t="str">
        <f>VLOOKUP(AI2,'Plan terms'!$A:$E,4,FALSE)</f>
        <v>BUND-02</v>
      </c>
      <c r="AJ19" s="10" t="str">
        <f>VLOOKUP(AJ2,'Plan terms'!$A:$E,4,FALSE)</f>
        <v>BUND-06</v>
      </c>
      <c r="AK19" s="10" t="e">
        <f>VLOOKUP(AK2,'Plan terms'!$A:$E,4,FALSE)</f>
        <v>#N/A</v>
      </c>
      <c r="AL19" s="79"/>
    </row>
    <row r="20" spans="1:38" x14ac:dyDescent="0.3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83"/>
      <c r="AF20" s="32"/>
      <c r="AG20" s="32"/>
      <c r="AH20" s="32"/>
      <c r="AI20" s="32"/>
      <c r="AJ20" s="32"/>
      <c r="AK20" s="32"/>
      <c r="AL20" s="79"/>
    </row>
    <row r="21" spans="1:38" x14ac:dyDescent="0.3">
      <c r="A21" s="105" t="s">
        <v>82</v>
      </c>
      <c r="B21" s="13"/>
      <c r="C21" s="13"/>
      <c r="D21" s="13" t="s">
        <v>18</v>
      </c>
      <c r="E21" s="21">
        <f>E36</f>
        <v>1.5019</v>
      </c>
      <c r="F21" s="21">
        <f>F36</f>
        <v>2.005255</v>
      </c>
      <c r="G21" s="22">
        <f t="shared" ref="G21:AD21" si="0">G8*G27</f>
        <v>2.6449999999999996</v>
      </c>
      <c r="H21" s="22">
        <f t="shared" si="0"/>
        <v>1.6371399999999998</v>
      </c>
      <c r="I21" s="22">
        <f t="shared" si="0"/>
        <v>2.093</v>
      </c>
      <c r="J21" s="22">
        <f t="shared" si="0"/>
        <v>1.52214</v>
      </c>
      <c r="K21" s="22">
        <f t="shared" si="0"/>
        <v>1.52214</v>
      </c>
      <c r="L21" s="22">
        <f t="shared" si="0"/>
        <v>1.52214</v>
      </c>
      <c r="M21" s="22">
        <f t="shared" si="0"/>
        <v>1.4259999999999999</v>
      </c>
      <c r="N21" s="22">
        <f t="shared" si="0"/>
        <v>1.4259999999999999</v>
      </c>
      <c r="O21" s="22">
        <f t="shared" si="0"/>
        <v>1.0234999999999999</v>
      </c>
      <c r="P21" s="22">
        <f t="shared" si="0"/>
        <v>1.6371399999999998</v>
      </c>
      <c r="Q21" s="22">
        <f t="shared" si="0"/>
        <v>1.6371399999999998</v>
      </c>
      <c r="R21" s="22">
        <f t="shared" si="0"/>
        <v>0.69</v>
      </c>
      <c r="S21" s="22">
        <f t="shared" si="0"/>
        <v>1.266265</v>
      </c>
      <c r="T21" s="22">
        <f t="shared" si="0"/>
        <v>1.8733499999999998</v>
      </c>
      <c r="U21" s="22">
        <f t="shared" si="0"/>
        <v>1.5187999999999999</v>
      </c>
      <c r="V21" s="22">
        <f t="shared" si="0"/>
        <v>1.8055000000000001</v>
      </c>
      <c r="W21" s="22">
        <f t="shared" si="0"/>
        <v>2.5414999999999996</v>
      </c>
      <c r="X21" s="22">
        <f t="shared" si="0"/>
        <v>1.2631600000000001</v>
      </c>
      <c r="Y21" s="22">
        <f t="shared" si="0"/>
        <v>1.24407</v>
      </c>
      <c r="Z21" s="22">
        <f t="shared" si="0"/>
        <v>2.0297269999999998</v>
      </c>
      <c r="AA21" s="22">
        <f t="shared" si="0"/>
        <v>1.6440399999999999</v>
      </c>
      <c r="AB21" s="22">
        <f t="shared" si="0"/>
        <v>1.6440399999999999</v>
      </c>
      <c r="AC21" s="22">
        <f t="shared" si="0"/>
        <v>1.4415999999999998</v>
      </c>
      <c r="AD21" s="22">
        <f t="shared" si="0"/>
        <v>1.6486399999999999</v>
      </c>
      <c r="AE21" s="83"/>
      <c r="AF21" s="21">
        <f>AF36</f>
        <v>2.4931999999999999</v>
      </c>
      <c r="AG21" s="21">
        <f>AG8*AG27</f>
        <v>2.5644999999999998</v>
      </c>
      <c r="AH21" s="21"/>
      <c r="AI21" s="22">
        <f>AI8*AI27</f>
        <v>2.8500449999999997</v>
      </c>
      <c r="AJ21" s="21">
        <f>AJ8*AJ27</f>
        <v>2.4402999999999997</v>
      </c>
      <c r="AK21" s="21">
        <f>AK36</f>
        <v>2.2769999999999997</v>
      </c>
      <c r="AL21" s="79"/>
    </row>
    <row r="22" spans="1:38" x14ac:dyDescent="0.3">
      <c r="A22" s="105"/>
      <c r="B22" s="13"/>
      <c r="C22" s="13"/>
      <c r="D22" s="13" t="s">
        <v>19</v>
      </c>
      <c r="E22" s="21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83"/>
      <c r="AF22" s="22"/>
      <c r="AG22" s="21"/>
      <c r="AH22" s="21"/>
      <c r="AI22" s="22"/>
      <c r="AJ22" s="21"/>
      <c r="AK22" s="22"/>
      <c r="AL22" s="79"/>
    </row>
    <row r="23" spans="1:38" x14ac:dyDescent="0.3">
      <c r="A23" s="105"/>
      <c r="B23" s="13"/>
      <c r="C23" s="13"/>
      <c r="D23" s="13" t="s">
        <v>20</v>
      </c>
      <c r="E23" s="22">
        <f t="shared" ref="E23:AD23" si="1">E38</f>
        <v>2918.9197649999992</v>
      </c>
      <c r="F23" s="22">
        <f t="shared" si="1"/>
        <v>2821.9821098073498</v>
      </c>
      <c r="G23" s="22">
        <f t="shared" si="1"/>
        <v>3127.6339665</v>
      </c>
      <c r="H23" s="22">
        <f t="shared" si="1"/>
        <v>2597.7171025499997</v>
      </c>
      <c r="I23" s="22">
        <f t="shared" si="1"/>
        <v>3201.4803999999995</v>
      </c>
      <c r="J23" s="22">
        <f>J38</f>
        <v>3544.8495849999999</v>
      </c>
      <c r="K23" s="22">
        <f>K38</f>
        <v>3520.6620949999997</v>
      </c>
      <c r="L23" s="22">
        <f t="shared" si="1"/>
        <v>3353.7214480000002</v>
      </c>
      <c r="M23" s="22">
        <f t="shared" si="1"/>
        <v>4037.4919440000003</v>
      </c>
      <c r="N23" s="22">
        <f t="shared" si="1"/>
        <v>3633.7487249999995</v>
      </c>
      <c r="O23" s="22">
        <f t="shared" si="1"/>
        <v>2833.773995</v>
      </c>
      <c r="P23" s="22">
        <f t="shared" si="1"/>
        <v>2807.3063999999995</v>
      </c>
      <c r="Q23" s="22">
        <f t="shared" si="1"/>
        <v>2999.3738569999996</v>
      </c>
      <c r="R23" s="22">
        <f t="shared" si="1"/>
        <v>2600.1499999999996</v>
      </c>
      <c r="S23" s="22">
        <f t="shared" si="1"/>
        <v>3176.8215249999994</v>
      </c>
      <c r="T23" s="22">
        <f t="shared" si="1"/>
        <v>3377.2728499999998</v>
      </c>
      <c r="U23" s="22">
        <f t="shared" si="1"/>
        <v>3000.6780000000003</v>
      </c>
      <c r="V23" s="22">
        <f t="shared" si="1"/>
        <v>3214.5705000000003</v>
      </c>
      <c r="W23" s="22">
        <f t="shared" si="1"/>
        <v>3086.9093499999999</v>
      </c>
      <c r="X23" s="22">
        <f t="shared" si="1"/>
        <v>3266.0977499999999</v>
      </c>
      <c r="Y23" s="22">
        <f t="shared" si="1"/>
        <v>3208.6414500000001</v>
      </c>
      <c r="Z23" s="22">
        <f t="shared" si="1"/>
        <v>3525.9341550000004</v>
      </c>
      <c r="AA23" s="22">
        <f t="shared" si="1"/>
        <v>3182.8406135</v>
      </c>
      <c r="AB23" s="22">
        <f t="shared" si="1"/>
        <v>3182.8406135</v>
      </c>
      <c r="AC23" s="22">
        <f t="shared" si="1"/>
        <v>2887.7569999999996</v>
      </c>
      <c r="AD23" s="22">
        <f t="shared" si="1"/>
        <v>3349.2646</v>
      </c>
      <c r="AE23" s="83"/>
      <c r="AF23" s="22">
        <f t="shared" ref="AF23:AJ23" si="2">AF38</f>
        <v>3218.3968999999997</v>
      </c>
      <c r="AG23" s="22">
        <f t="shared" si="2"/>
        <v>3089.4335999999998</v>
      </c>
      <c r="AH23" s="22"/>
      <c r="AI23" s="22">
        <f>AI38</f>
        <v>3800.6930749999997</v>
      </c>
      <c r="AJ23" s="22">
        <f t="shared" si="2"/>
        <v>3730.9783499999994</v>
      </c>
      <c r="AK23" s="22">
        <f>AK38</f>
        <v>2766.1041999999998</v>
      </c>
      <c r="AL23" s="79"/>
    </row>
    <row r="24" spans="1:38" x14ac:dyDescent="0.3">
      <c r="A24" s="105"/>
      <c r="B24" s="13"/>
      <c r="C24" s="13"/>
      <c r="D24" s="14" t="s">
        <v>21</v>
      </c>
      <c r="E24" s="22">
        <f>E40</f>
        <v>2918.9197649999992</v>
      </c>
      <c r="F24" s="22">
        <f>F40</f>
        <v>2621.9821098073498</v>
      </c>
      <c r="G24" s="22">
        <f t="shared" ref="G24:AD24" si="3">G23-G39</f>
        <v>2939.9759285099999</v>
      </c>
      <c r="H24" s="22">
        <f t="shared" si="3"/>
        <v>2597.7171025499997</v>
      </c>
      <c r="I24" s="22">
        <f t="shared" si="3"/>
        <v>3201.4803999999995</v>
      </c>
      <c r="J24" s="22">
        <f t="shared" si="3"/>
        <v>3544.8495849999999</v>
      </c>
      <c r="K24" s="22">
        <f t="shared" si="3"/>
        <v>3520.6620949999997</v>
      </c>
      <c r="L24" s="22">
        <f t="shared" si="3"/>
        <v>3353.7214480000002</v>
      </c>
      <c r="M24" s="22">
        <f t="shared" si="3"/>
        <v>4037.4919440000003</v>
      </c>
      <c r="N24" s="22">
        <f t="shared" si="3"/>
        <v>3633.7487249999995</v>
      </c>
      <c r="O24" s="22">
        <f t="shared" si="3"/>
        <v>2833.773995</v>
      </c>
      <c r="P24" s="22">
        <f t="shared" si="3"/>
        <v>2807.3063999999995</v>
      </c>
      <c r="Q24" s="22">
        <f t="shared" si="3"/>
        <v>2999.3738569999996</v>
      </c>
      <c r="R24" s="22">
        <f t="shared" si="3"/>
        <v>2600.1499999999996</v>
      </c>
      <c r="S24" s="22">
        <f t="shared" si="3"/>
        <v>3176.8215249999994</v>
      </c>
      <c r="T24" s="22">
        <f t="shared" si="3"/>
        <v>3074.6364789999998</v>
      </c>
      <c r="U24" s="22">
        <f t="shared" si="3"/>
        <v>3000.6780000000003</v>
      </c>
      <c r="V24" s="22">
        <f t="shared" si="3"/>
        <v>3214.5705000000003</v>
      </c>
      <c r="W24" s="22">
        <f t="shared" si="3"/>
        <v>2836.9093499999999</v>
      </c>
      <c r="X24" s="22">
        <f t="shared" si="3"/>
        <v>3066.0977499999999</v>
      </c>
      <c r="Y24" s="22">
        <f t="shared" si="3"/>
        <v>3088.6414500000001</v>
      </c>
      <c r="Z24" s="22">
        <f t="shared" si="3"/>
        <v>3525.9341550000004</v>
      </c>
      <c r="AA24" s="22">
        <f t="shared" si="3"/>
        <v>3182.8406135</v>
      </c>
      <c r="AB24" s="22">
        <f t="shared" si="3"/>
        <v>3182.8406135</v>
      </c>
      <c r="AC24" s="22">
        <f t="shared" si="3"/>
        <v>2737.7569999999996</v>
      </c>
      <c r="AD24" s="22">
        <f t="shared" si="3"/>
        <v>3349.2646</v>
      </c>
      <c r="AE24" s="83"/>
      <c r="AF24" s="22">
        <f>AF40</f>
        <v>3218.3968999999997</v>
      </c>
      <c r="AG24" s="22">
        <f>AG23-AG39</f>
        <v>3089.4335999999998</v>
      </c>
      <c r="AH24" s="22"/>
      <c r="AI24" s="22">
        <f>AI23-AI39</f>
        <v>3560.6930749999997</v>
      </c>
      <c r="AJ24" s="22">
        <f>AJ23-AJ39</f>
        <v>3730.9783499999994</v>
      </c>
      <c r="AK24" s="22">
        <f>AK40</f>
        <v>2766.1041999999998</v>
      </c>
      <c r="AL24" s="79"/>
    </row>
    <row r="25" spans="1:38" x14ac:dyDescent="0.3">
      <c r="A25" s="32"/>
      <c r="B25" s="32"/>
      <c r="C25" s="32"/>
      <c r="D25" s="32"/>
      <c r="E25" s="33"/>
      <c r="F25" s="33"/>
      <c r="G25" s="32"/>
      <c r="H25" s="32"/>
      <c r="I25" s="32"/>
      <c r="J25" s="32"/>
      <c r="K25" s="32"/>
      <c r="L25" s="32"/>
      <c r="M25" s="32"/>
      <c r="N25" s="32"/>
      <c r="O25" s="32"/>
      <c r="P25" s="94">
        <f>P23/1.15</f>
        <v>2441.136</v>
      </c>
      <c r="Q25" s="94">
        <f>Q23/1.15</f>
        <v>2608.1511799999998</v>
      </c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83"/>
      <c r="AF25" s="33"/>
      <c r="AG25" s="32"/>
      <c r="AH25" s="32"/>
      <c r="AI25" s="32"/>
      <c r="AJ25" s="32"/>
      <c r="AK25" s="33"/>
      <c r="AL25" s="79"/>
    </row>
    <row r="26" spans="1:38" x14ac:dyDescent="0.3">
      <c r="A26" s="112" t="s">
        <v>87</v>
      </c>
      <c r="B26" s="34">
        <v>10210</v>
      </c>
      <c r="C26" s="113" t="s">
        <v>32</v>
      </c>
      <c r="D26" s="13" t="s">
        <v>22</v>
      </c>
      <c r="E26" s="13">
        <f>$B$26</f>
        <v>10210</v>
      </c>
      <c r="F26" s="13">
        <f>$B$26</f>
        <v>10210</v>
      </c>
      <c r="G26" s="13">
        <f t="shared" ref="G26:AI26" si="4">$B$26</f>
        <v>10210</v>
      </c>
      <c r="H26" s="13">
        <f t="shared" si="4"/>
        <v>10210</v>
      </c>
      <c r="I26" s="13">
        <f t="shared" si="4"/>
        <v>10210</v>
      </c>
      <c r="J26" s="13">
        <f t="shared" si="4"/>
        <v>10210</v>
      </c>
      <c r="K26" s="13">
        <f t="shared" si="4"/>
        <v>10210</v>
      </c>
      <c r="L26" s="13">
        <f t="shared" si="4"/>
        <v>10210</v>
      </c>
      <c r="M26" s="13">
        <f t="shared" si="4"/>
        <v>10210</v>
      </c>
      <c r="N26" s="13">
        <f t="shared" si="4"/>
        <v>10210</v>
      </c>
      <c r="O26" s="13">
        <f t="shared" si="4"/>
        <v>10210</v>
      </c>
      <c r="P26" s="13">
        <f t="shared" si="4"/>
        <v>10210</v>
      </c>
      <c r="Q26" s="13">
        <f t="shared" si="4"/>
        <v>10210</v>
      </c>
      <c r="R26" s="13">
        <f t="shared" si="4"/>
        <v>10210</v>
      </c>
      <c r="S26" s="13">
        <f t="shared" si="4"/>
        <v>10210</v>
      </c>
      <c r="T26" s="13">
        <f t="shared" si="4"/>
        <v>10210</v>
      </c>
      <c r="U26" s="13">
        <f t="shared" si="4"/>
        <v>10210</v>
      </c>
      <c r="V26" s="13">
        <f t="shared" si="4"/>
        <v>10210</v>
      </c>
      <c r="W26" s="13">
        <f t="shared" si="4"/>
        <v>10210</v>
      </c>
      <c r="X26" s="13">
        <f t="shared" si="4"/>
        <v>10210</v>
      </c>
      <c r="Y26" s="13">
        <f t="shared" si="4"/>
        <v>10210</v>
      </c>
      <c r="Z26" s="13">
        <f t="shared" si="4"/>
        <v>10210</v>
      </c>
      <c r="AA26" s="13">
        <f t="shared" si="4"/>
        <v>10210</v>
      </c>
      <c r="AB26" s="13">
        <f t="shared" si="4"/>
        <v>10210</v>
      </c>
      <c r="AC26" s="13">
        <f t="shared" si="4"/>
        <v>10210</v>
      </c>
      <c r="AD26" s="13">
        <f t="shared" si="4"/>
        <v>10210</v>
      </c>
      <c r="AE26" s="83"/>
      <c r="AF26" s="13">
        <f>$B$26</f>
        <v>10210</v>
      </c>
      <c r="AG26" s="13">
        <f t="shared" ref="AG26:AK26" si="5">$B$26</f>
        <v>10210</v>
      </c>
      <c r="AH26" s="13"/>
      <c r="AI26" s="13">
        <f t="shared" si="4"/>
        <v>10210</v>
      </c>
      <c r="AJ26" s="13">
        <f t="shared" si="5"/>
        <v>10210</v>
      </c>
      <c r="AK26" s="13">
        <f t="shared" si="5"/>
        <v>10210</v>
      </c>
      <c r="AL26" s="79"/>
    </row>
    <row r="27" spans="1:38" x14ac:dyDescent="0.3">
      <c r="A27" s="112"/>
      <c r="B27" s="34">
        <v>1.1499999999999999</v>
      </c>
      <c r="C27" s="113"/>
      <c r="D27" s="14" t="s">
        <v>33</v>
      </c>
      <c r="E27" s="15">
        <f>$B$27</f>
        <v>1.1499999999999999</v>
      </c>
      <c r="F27" s="15">
        <f>$B$27</f>
        <v>1.1499999999999999</v>
      </c>
      <c r="G27" s="15">
        <f t="shared" ref="G27:AI27" si="6">$B$27</f>
        <v>1.1499999999999999</v>
      </c>
      <c r="H27" s="15">
        <f t="shared" si="6"/>
        <v>1.1499999999999999</v>
      </c>
      <c r="I27" s="15">
        <f t="shared" si="6"/>
        <v>1.1499999999999999</v>
      </c>
      <c r="J27" s="15">
        <f t="shared" si="6"/>
        <v>1.1499999999999999</v>
      </c>
      <c r="K27" s="15">
        <f t="shared" si="6"/>
        <v>1.1499999999999999</v>
      </c>
      <c r="L27" s="15">
        <f t="shared" si="6"/>
        <v>1.1499999999999999</v>
      </c>
      <c r="M27" s="15">
        <f t="shared" si="6"/>
        <v>1.1499999999999999</v>
      </c>
      <c r="N27" s="15">
        <f t="shared" si="6"/>
        <v>1.1499999999999999</v>
      </c>
      <c r="O27" s="15">
        <f t="shared" si="6"/>
        <v>1.1499999999999999</v>
      </c>
      <c r="P27" s="15">
        <f t="shared" si="6"/>
        <v>1.1499999999999999</v>
      </c>
      <c r="Q27" s="15">
        <f t="shared" si="6"/>
        <v>1.1499999999999999</v>
      </c>
      <c r="R27" s="15">
        <f t="shared" si="6"/>
        <v>1.1499999999999999</v>
      </c>
      <c r="S27" s="15">
        <f t="shared" si="6"/>
        <v>1.1499999999999999</v>
      </c>
      <c r="T27" s="15">
        <f t="shared" si="6"/>
        <v>1.1499999999999999</v>
      </c>
      <c r="U27" s="15">
        <f t="shared" si="6"/>
        <v>1.1499999999999999</v>
      </c>
      <c r="V27" s="15">
        <f t="shared" si="6"/>
        <v>1.1499999999999999</v>
      </c>
      <c r="W27" s="15">
        <f t="shared" si="6"/>
        <v>1.1499999999999999</v>
      </c>
      <c r="X27" s="15">
        <f t="shared" si="6"/>
        <v>1.1499999999999999</v>
      </c>
      <c r="Y27" s="15">
        <f t="shared" si="6"/>
        <v>1.1499999999999999</v>
      </c>
      <c r="Z27" s="15">
        <f t="shared" si="6"/>
        <v>1.1499999999999999</v>
      </c>
      <c r="AA27" s="15">
        <f t="shared" si="6"/>
        <v>1.1499999999999999</v>
      </c>
      <c r="AB27" s="15">
        <f t="shared" si="6"/>
        <v>1.1499999999999999</v>
      </c>
      <c r="AC27" s="15">
        <f t="shared" si="6"/>
        <v>1.1499999999999999</v>
      </c>
      <c r="AD27" s="15">
        <f t="shared" si="6"/>
        <v>1.1499999999999999</v>
      </c>
      <c r="AE27" s="83"/>
      <c r="AF27" s="15">
        <f t="shared" ref="AF27:AK27" si="7">$B$27</f>
        <v>1.1499999999999999</v>
      </c>
      <c r="AG27" s="15">
        <f t="shared" si="7"/>
        <v>1.1499999999999999</v>
      </c>
      <c r="AH27" s="15"/>
      <c r="AI27" s="15">
        <f t="shared" si="6"/>
        <v>1.1499999999999999</v>
      </c>
      <c r="AJ27" s="15">
        <f t="shared" si="7"/>
        <v>1.1499999999999999</v>
      </c>
      <c r="AK27" s="15">
        <f t="shared" si="7"/>
        <v>1.1499999999999999</v>
      </c>
      <c r="AL27" s="79"/>
    </row>
    <row r="28" spans="1:38" x14ac:dyDescent="0.3">
      <c r="A28" s="112"/>
      <c r="B28" s="10"/>
      <c r="C28" s="114" t="s">
        <v>83</v>
      </c>
      <c r="D28" s="7" t="s">
        <v>23</v>
      </c>
      <c r="E28" s="7" t="str">
        <f>E4</f>
        <v>Peak &amp; Off Peak</v>
      </c>
      <c r="F28" s="7" t="str">
        <f>F4</f>
        <v>Peak &amp; Off Peak</v>
      </c>
      <c r="G28" s="7" t="str">
        <f t="shared" ref="G28:AD28" si="8">G4</f>
        <v>Peak &amp; Off Peak</v>
      </c>
      <c r="H28" s="7" t="str">
        <f t="shared" si="8"/>
        <v>Peak &amp; Off Peak</v>
      </c>
      <c r="I28" s="7" t="str">
        <f t="shared" si="8"/>
        <v>Inclusive</v>
      </c>
      <c r="J28" s="7" t="str">
        <f t="shared" si="8"/>
        <v>Peak &amp; Off Peak</v>
      </c>
      <c r="K28" s="7" t="str">
        <f t="shared" si="8"/>
        <v>Peak &amp; Off Peak</v>
      </c>
      <c r="L28" s="7" t="str">
        <f t="shared" si="8"/>
        <v>Peak &amp; Off Peak</v>
      </c>
      <c r="M28" s="7" t="str">
        <f t="shared" si="8"/>
        <v>Inclusive</v>
      </c>
      <c r="N28" s="7" t="str">
        <f t="shared" si="8"/>
        <v>Peak Off Peak &amp; Shoulder</v>
      </c>
      <c r="O28" s="7" t="str">
        <f t="shared" si="8"/>
        <v>Peak Off Peak &amp; Shoulder</v>
      </c>
      <c r="P28" s="7" t="str">
        <f t="shared" si="8"/>
        <v>Inclusive</v>
      </c>
      <c r="Q28" s="7" t="str">
        <f t="shared" si="8"/>
        <v>Peak &amp; Off Peak</v>
      </c>
      <c r="R28" s="7" t="str">
        <f t="shared" si="8"/>
        <v>Inclusive</v>
      </c>
      <c r="S28" s="7" t="str">
        <f t="shared" si="8"/>
        <v>Inclusive</v>
      </c>
      <c r="T28" s="7" t="str">
        <f t="shared" si="8"/>
        <v>Inclusive</v>
      </c>
      <c r="U28" s="7" t="str">
        <f t="shared" si="8"/>
        <v>Inclusive</v>
      </c>
      <c r="V28" s="7" t="str">
        <f t="shared" si="8"/>
        <v>Inclusive</v>
      </c>
      <c r="W28" s="7" t="str">
        <f t="shared" si="8"/>
        <v>Inclusive</v>
      </c>
      <c r="X28" s="7" t="str">
        <f t="shared" si="8"/>
        <v>Inclusive</v>
      </c>
      <c r="Y28" s="7" t="str">
        <f t="shared" si="8"/>
        <v>Inclusive</v>
      </c>
      <c r="Z28" s="7" t="str">
        <f t="shared" si="8"/>
        <v>Inclusive</v>
      </c>
      <c r="AA28" s="7" t="str">
        <f t="shared" si="8"/>
        <v>Peak Off Peak &amp; Shoulder</v>
      </c>
      <c r="AB28" s="7" t="str">
        <f t="shared" si="8"/>
        <v>Peak Off Peak &amp; Shoulder</v>
      </c>
      <c r="AC28" s="7" t="str">
        <f t="shared" si="8"/>
        <v>Inclusive</v>
      </c>
      <c r="AD28" s="7" t="str">
        <f t="shared" si="8"/>
        <v>Inclusive</v>
      </c>
      <c r="AE28" s="83"/>
      <c r="AF28" s="7" t="str">
        <f>AF4</f>
        <v>Inclusive</v>
      </c>
      <c r="AG28" s="7" t="str">
        <f t="shared" ref="AG28:AJ28" si="9">AG4</f>
        <v>Inclusive</v>
      </c>
      <c r="AH28" s="7"/>
      <c r="AI28" s="7" t="str">
        <f>AI4</f>
        <v>Inclusive</v>
      </c>
      <c r="AJ28" s="7" t="str">
        <f t="shared" si="9"/>
        <v>Inclusive</v>
      </c>
      <c r="AK28" s="7" t="str">
        <f>AK4</f>
        <v>Inclusive</v>
      </c>
      <c r="AL28" s="79"/>
    </row>
    <row r="29" spans="1:38" x14ac:dyDescent="0.3">
      <c r="A29" s="112"/>
      <c r="B29" s="10"/>
      <c r="C29" s="114"/>
      <c r="D29" s="7" t="s">
        <v>9</v>
      </c>
      <c r="E29" s="8">
        <f>E10</f>
        <v>0</v>
      </c>
      <c r="F29" s="8">
        <f>F10</f>
        <v>0</v>
      </c>
      <c r="G29" s="8">
        <f t="shared" ref="G29:AD29" si="10">G10</f>
        <v>0</v>
      </c>
      <c r="H29" s="8">
        <f t="shared" si="10"/>
        <v>0</v>
      </c>
      <c r="I29" s="8">
        <f t="shared" si="10"/>
        <v>0.20599999999999999</v>
      </c>
      <c r="J29" s="8">
        <f t="shared" si="10"/>
        <v>0</v>
      </c>
      <c r="K29" s="8">
        <f t="shared" si="10"/>
        <v>0</v>
      </c>
      <c r="L29" s="8">
        <f t="shared" si="10"/>
        <v>0</v>
      </c>
      <c r="M29" s="8">
        <f t="shared" si="10"/>
        <v>0</v>
      </c>
      <c r="N29" s="8">
        <f t="shared" si="10"/>
        <v>0</v>
      </c>
      <c r="O29" s="8">
        <f t="shared" si="10"/>
        <v>0</v>
      </c>
      <c r="P29" s="8">
        <f t="shared" si="10"/>
        <v>0.18820000000000001</v>
      </c>
      <c r="Q29" s="8">
        <f t="shared" si="10"/>
        <v>0</v>
      </c>
      <c r="R29" s="8">
        <f t="shared" si="10"/>
        <v>0.2</v>
      </c>
      <c r="S29" s="8">
        <f t="shared" si="10"/>
        <v>0.23119999999999999</v>
      </c>
      <c r="T29" s="8">
        <f t="shared" si="10"/>
        <v>0.22939999999999999</v>
      </c>
      <c r="U29" s="8">
        <f t="shared" si="10"/>
        <v>0.20834782608695654</v>
      </c>
      <c r="V29" s="8">
        <f t="shared" si="10"/>
        <v>0.21765217391304351</v>
      </c>
      <c r="W29" s="8">
        <f t="shared" si="10"/>
        <v>0.18390000000000001</v>
      </c>
      <c r="X29" s="8">
        <f t="shared" si="10"/>
        <v>0.2389</v>
      </c>
      <c r="Y29" s="8">
        <f t="shared" si="10"/>
        <v>0.2346</v>
      </c>
      <c r="Z29" s="8">
        <f t="shared" si="10"/>
        <v>0.23530000000000001</v>
      </c>
      <c r="AA29" s="8">
        <f t="shared" si="10"/>
        <v>0</v>
      </c>
      <c r="AB29" s="8">
        <f t="shared" si="10"/>
        <v>0</v>
      </c>
      <c r="AC29" s="8">
        <f t="shared" si="10"/>
        <v>0.20113043478260872</v>
      </c>
      <c r="AD29" s="8">
        <f t="shared" si="10"/>
        <v>0.23400000000000001</v>
      </c>
      <c r="AE29" s="83"/>
      <c r="AF29" s="8">
        <f>AF10</f>
        <v>0.19500000000000001</v>
      </c>
      <c r="AG29" s="8">
        <f t="shared" ref="AG29:AJ29" si="11">AG10</f>
        <v>0.18340000000000001</v>
      </c>
      <c r="AH29" s="8"/>
      <c r="AI29" s="8">
        <f>AI10</f>
        <v>0.2351</v>
      </c>
      <c r="AJ29" s="8">
        <f t="shared" si="11"/>
        <v>0.2419</v>
      </c>
      <c r="AK29" s="8">
        <f>AK10</f>
        <v>0.1648</v>
      </c>
      <c r="AL29" s="79"/>
    </row>
    <row r="30" spans="1:38" ht="15.6" x14ac:dyDescent="0.3">
      <c r="A30" s="112"/>
      <c r="B30" s="10"/>
      <c r="C30" s="114"/>
      <c r="D30" s="9" t="s">
        <v>24</v>
      </c>
      <c r="E30" s="89">
        <f>E11*factors!B2+E12*factors!B3</f>
        <v>0.20030999999999999</v>
      </c>
      <c r="F30" s="89">
        <f>F11*factors!$C$2+F12*factors!$C$3</f>
        <v>0.1780065609</v>
      </c>
      <c r="G30" s="89">
        <f>G11*factors!$C$2+CHC!G12*factors!$C$3</f>
        <v>0.18415100000000004</v>
      </c>
      <c r="H30" s="89">
        <f>H11*factors!$C$2+CHC!H12*factors!$C$3</f>
        <v>0</v>
      </c>
      <c r="I30" s="8">
        <f>$B$11*I11+$B$12*I12</f>
        <v>0</v>
      </c>
      <c r="J30" s="8">
        <f>$B$11*J11+$B$12*J12</f>
        <v>0</v>
      </c>
      <c r="K30" s="8">
        <f>$B$11*K11+$B$12*K12</f>
        <v>0</v>
      </c>
      <c r="L30" s="8">
        <f t="shared" ref="L30:AD30" si="12">$B$11*L11+$B$12*L12</f>
        <v>0</v>
      </c>
      <c r="M30" s="8">
        <f t="shared" si="12"/>
        <v>0.29953600000000002</v>
      </c>
      <c r="N30" s="8">
        <f t="shared" si="12"/>
        <v>0</v>
      </c>
      <c r="O30" s="8">
        <f t="shared" si="12"/>
        <v>0.20953000000000002</v>
      </c>
      <c r="P30" s="8">
        <f t="shared" si="12"/>
        <v>0</v>
      </c>
      <c r="Q30" s="8">
        <f t="shared" si="12"/>
        <v>0.20455800000000002</v>
      </c>
      <c r="R30" s="8">
        <f t="shared" si="12"/>
        <v>0</v>
      </c>
      <c r="S30" s="8">
        <f t="shared" si="12"/>
        <v>0</v>
      </c>
      <c r="T30" s="8">
        <f t="shared" si="12"/>
        <v>0</v>
      </c>
      <c r="U30" s="8">
        <f t="shared" si="12"/>
        <v>0</v>
      </c>
      <c r="V30" s="8">
        <f t="shared" si="12"/>
        <v>0</v>
      </c>
      <c r="W30" s="8">
        <f t="shared" si="12"/>
        <v>0</v>
      </c>
      <c r="X30" s="8">
        <f t="shared" si="12"/>
        <v>0</v>
      </c>
      <c r="Y30" s="8">
        <f t="shared" si="12"/>
        <v>0</v>
      </c>
      <c r="Z30" s="8">
        <f t="shared" si="12"/>
        <v>0</v>
      </c>
      <c r="AA30" s="8">
        <f t="shared" si="12"/>
        <v>0</v>
      </c>
      <c r="AB30" s="8">
        <f t="shared" si="12"/>
        <v>0</v>
      </c>
      <c r="AC30" s="8">
        <f t="shared" si="12"/>
        <v>0</v>
      </c>
      <c r="AD30" s="8">
        <f t="shared" si="12"/>
        <v>0</v>
      </c>
      <c r="AE30" s="83"/>
      <c r="AF30" s="8">
        <f>$B$11*AF11+$B$12*AF12</f>
        <v>0</v>
      </c>
      <c r="AG30" s="8">
        <f t="shared" ref="AG30:AJ30" si="13">$B$11*AG11+$B$12*AG12</f>
        <v>0</v>
      </c>
      <c r="AH30" s="8"/>
      <c r="AI30" s="8">
        <f>$B$11*AI11+$B$12*AI12</f>
        <v>0</v>
      </c>
      <c r="AJ30" s="8">
        <f t="shared" si="13"/>
        <v>0</v>
      </c>
      <c r="AK30" s="8">
        <f>$B$11*AK11+$B$12*AK12</f>
        <v>0</v>
      </c>
      <c r="AL30" s="79"/>
    </row>
    <row r="31" spans="1:38" ht="15.6" x14ac:dyDescent="0.3">
      <c r="A31" s="112"/>
      <c r="B31" s="10"/>
      <c r="C31" s="114"/>
      <c r="D31" s="9" t="s">
        <v>25</v>
      </c>
      <c r="E31" s="8">
        <f>E13*$B$13+E14*$B$14+E15*$B$15</f>
        <v>0</v>
      </c>
      <c r="F31" s="8">
        <f>F13*$B$13+F14*$B$14+F15*$B$15</f>
        <v>0</v>
      </c>
      <c r="G31" s="8">
        <f t="shared" ref="G31" si="14">G13*$B$13+G14*$B$14+G15*$B$15</f>
        <v>0</v>
      </c>
      <c r="H31" s="8">
        <f>H13*$B$13+H14*$B$14+H15*$B$15</f>
        <v>0.17034969999999999</v>
      </c>
      <c r="I31" s="8">
        <f t="shared" ref="I31:AD31" si="15">I13*$B$13+I14*$B$14+I15*$B$15</f>
        <v>0</v>
      </c>
      <c r="J31" s="8">
        <f t="shared" si="15"/>
        <v>0.25459000000000004</v>
      </c>
      <c r="K31" s="8">
        <f t="shared" si="15"/>
        <v>0.25253000000000003</v>
      </c>
      <c r="L31" s="8">
        <f t="shared" si="15"/>
        <v>0.23831200000000005</v>
      </c>
      <c r="M31" s="8">
        <f t="shared" si="15"/>
        <v>0</v>
      </c>
      <c r="N31" s="8">
        <f t="shared" si="15"/>
        <v>0.26515</v>
      </c>
      <c r="O31" s="8">
        <f t="shared" si="15"/>
        <v>0</v>
      </c>
      <c r="P31" s="8">
        <f t="shared" si="15"/>
        <v>0</v>
      </c>
      <c r="Q31" s="8">
        <f t="shared" si="15"/>
        <v>0</v>
      </c>
      <c r="R31" s="8">
        <f t="shared" si="15"/>
        <v>0</v>
      </c>
      <c r="S31" s="8">
        <f t="shared" si="15"/>
        <v>0</v>
      </c>
      <c r="T31" s="8">
        <f t="shared" si="15"/>
        <v>0</v>
      </c>
      <c r="U31" s="8">
        <f t="shared" si="15"/>
        <v>0</v>
      </c>
      <c r="V31" s="8">
        <f t="shared" si="15"/>
        <v>0</v>
      </c>
      <c r="W31" s="8">
        <f t="shared" si="15"/>
        <v>0</v>
      </c>
      <c r="X31" s="8">
        <f t="shared" si="15"/>
        <v>0</v>
      </c>
      <c r="Y31" s="8">
        <f t="shared" si="15"/>
        <v>0</v>
      </c>
      <c r="Z31" s="8">
        <f t="shared" si="15"/>
        <v>0</v>
      </c>
      <c r="AA31" s="8">
        <f t="shared" si="15"/>
        <v>0.21996900000000003</v>
      </c>
      <c r="AB31" s="8">
        <f>AB13*$B$13+AB14*$B$14+AB15*$B$15</f>
        <v>0.21996900000000003</v>
      </c>
      <c r="AC31" s="8">
        <f t="shared" si="15"/>
        <v>0</v>
      </c>
      <c r="AD31" s="8">
        <f t="shared" si="15"/>
        <v>0</v>
      </c>
      <c r="AE31" s="83"/>
      <c r="AF31" s="8">
        <f>AF13*$B$13+AF14*$B$14+AF15*$B$15</f>
        <v>0</v>
      </c>
      <c r="AG31" s="8">
        <f t="shared" ref="AG31:AJ31" si="16">AG13*$B$13+AG14*$B$14+AG15*$B$15</f>
        <v>0</v>
      </c>
      <c r="AH31" s="8"/>
      <c r="AI31" s="8">
        <f>AI13*$B$13+AI14*$B$14+AI15*$B$15</f>
        <v>0</v>
      </c>
      <c r="AJ31" s="8">
        <f t="shared" si="16"/>
        <v>0</v>
      </c>
      <c r="AK31" s="8">
        <f>AK13*$B$13+AK14*$B$14+AK15*$B$15</f>
        <v>0</v>
      </c>
      <c r="AL31" s="79"/>
    </row>
    <row r="32" spans="1:38" ht="15.6" x14ac:dyDescent="0.3">
      <c r="A32" s="112"/>
      <c r="B32" s="10"/>
      <c r="C32" s="114"/>
      <c r="D32" s="9" t="s">
        <v>85</v>
      </c>
      <c r="E32" s="8">
        <f>E9</f>
        <v>1.6000000000000001E-3</v>
      </c>
      <c r="F32" s="8">
        <f>F9</f>
        <v>0</v>
      </c>
      <c r="G32" s="8">
        <f t="shared" ref="G32:AD32" si="17">G9</f>
        <v>0</v>
      </c>
      <c r="H32" s="8">
        <f t="shared" si="17"/>
        <v>0</v>
      </c>
      <c r="I32" s="8">
        <f t="shared" si="17"/>
        <v>1.6000000000000001E-3</v>
      </c>
      <c r="J32" s="8">
        <f t="shared" si="17"/>
        <v>0</v>
      </c>
      <c r="K32" s="8">
        <f t="shared" si="17"/>
        <v>0</v>
      </c>
      <c r="L32" s="8">
        <f t="shared" si="17"/>
        <v>0</v>
      </c>
      <c r="M32" s="8">
        <f t="shared" si="17"/>
        <v>0</v>
      </c>
      <c r="N32" s="8">
        <f t="shared" si="17"/>
        <v>0</v>
      </c>
      <c r="O32" s="8">
        <f t="shared" si="17"/>
        <v>0</v>
      </c>
      <c r="P32" s="8">
        <f t="shared" si="17"/>
        <v>0</v>
      </c>
      <c r="Q32" s="8">
        <f t="shared" si="17"/>
        <v>0</v>
      </c>
      <c r="R32" s="8">
        <f t="shared" si="17"/>
        <v>0</v>
      </c>
      <c r="S32" s="8">
        <f t="shared" si="17"/>
        <v>0</v>
      </c>
      <c r="T32" s="8">
        <f t="shared" si="17"/>
        <v>0</v>
      </c>
      <c r="U32" s="8">
        <f t="shared" si="17"/>
        <v>0</v>
      </c>
      <c r="V32" s="8">
        <f t="shared" si="17"/>
        <v>0</v>
      </c>
      <c r="W32" s="8">
        <f t="shared" si="17"/>
        <v>0</v>
      </c>
      <c r="X32" s="8">
        <f t="shared" si="17"/>
        <v>0</v>
      </c>
      <c r="Y32" s="8">
        <f t="shared" si="17"/>
        <v>0</v>
      </c>
      <c r="Z32" s="8">
        <f t="shared" si="17"/>
        <v>1.9E-3</v>
      </c>
      <c r="AA32" s="8">
        <f t="shared" si="17"/>
        <v>0</v>
      </c>
      <c r="AB32" s="8">
        <f t="shared" si="17"/>
        <v>0</v>
      </c>
      <c r="AC32" s="8">
        <f t="shared" si="17"/>
        <v>0</v>
      </c>
      <c r="AD32" s="8">
        <f t="shared" si="17"/>
        <v>0</v>
      </c>
      <c r="AE32" s="83"/>
      <c r="AF32" s="8">
        <f t="shared" ref="AF32:AJ32" si="18">AF9</f>
        <v>1.6000000000000001E-3</v>
      </c>
      <c r="AG32" s="8">
        <f t="shared" si="18"/>
        <v>0</v>
      </c>
      <c r="AH32" s="8"/>
      <c r="AI32" s="8">
        <f>AI9</f>
        <v>0</v>
      </c>
      <c r="AJ32" s="8">
        <f t="shared" si="18"/>
        <v>0</v>
      </c>
      <c r="AK32" s="8">
        <f>AK9</f>
        <v>0</v>
      </c>
      <c r="AL32" s="79"/>
    </row>
    <row r="33" spans="1:38" x14ac:dyDescent="0.3">
      <c r="A33" s="112"/>
      <c r="B33" s="10"/>
      <c r="C33" s="114"/>
      <c r="D33" s="18" t="s">
        <v>80</v>
      </c>
      <c r="E33" s="19">
        <f>E9+E10+E30+E31</f>
        <v>0.20190999999999998</v>
      </c>
      <c r="F33" s="19">
        <f>F9+F10+F30+F31</f>
        <v>0.1780065609</v>
      </c>
      <c r="G33" s="19">
        <f t="shared" ref="G33:AD33" si="19">G9+G10+G30+G31</f>
        <v>0.18415100000000004</v>
      </c>
      <c r="H33" s="19">
        <f t="shared" si="19"/>
        <v>0.17034969999999999</v>
      </c>
      <c r="I33" s="19">
        <f t="shared" si="19"/>
        <v>0.20759999999999998</v>
      </c>
      <c r="J33" s="19">
        <f t="shared" si="19"/>
        <v>0.25459000000000004</v>
      </c>
      <c r="K33" s="19">
        <f t="shared" si="19"/>
        <v>0.25253000000000003</v>
      </c>
      <c r="L33" s="19">
        <f t="shared" si="19"/>
        <v>0.23831200000000005</v>
      </c>
      <c r="M33" s="19">
        <f t="shared" si="19"/>
        <v>0.29953600000000002</v>
      </c>
      <c r="N33" s="19">
        <f t="shared" si="19"/>
        <v>0.26515</v>
      </c>
      <c r="O33" s="19">
        <f t="shared" si="19"/>
        <v>0.20953000000000002</v>
      </c>
      <c r="P33" s="19">
        <f t="shared" si="19"/>
        <v>0.18820000000000001</v>
      </c>
      <c r="Q33" s="19">
        <f t="shared" si="19"/>
        <v>0.20455800000000002</v>
      </c>
      <c r="R33" s="19">
        <f t="shared" si="19"/>
        <v>0.2</v>
      </c>
      <c r="S33" s="19">
        <f t="shared" si="19"/>
        <v>0.23119999999999999</v>
      </c>
      <c r="T33" s="19">
        <f t="shared" si="19"/>
        <v>0.22939999999999999</v>
      </c>
      <c r="U33" s="19">
        <f t="shared" si="19"/>
        <v>0.20834782608695654</v>
      </c>
      <c r="V33" s="19">
        <f t="shared" si="19"/>
        <v>0.21765217391304351</v>
      </c>
      <c r="W33" s="19">
        <f t="shared" si="19"/>
        <v>0.18390000000000001</v>
      </c>
      <c r="X33" s="19">
        <f t="shared" si="19"/>
        <v>0.2389</v>
      </c>
      <c r="Y33" s="19">
        <f t="shared" si="19"/>
        <v>0.2346</v>
      </c>
      <c r="Z33" s="19">
        <f t="shared" si="19"/>
        <v>0.23720000000000002</v>
      </c>
      <c r="AA33" s="19">
        <f t="shared" si="19"/>
        <v>0.21996900000000003</v>
      </c>
      <c r="AB33" s="19">
        <f t="shared" si="19"/>
        <v>0.21996900000000003</v>
      </c>
      <c r="AC33" s="19">
        <f t="shared" si="19"/>
        <v>0.20113043478260872</v>
      </c>
      <c r="AD33" s="19">
        <f t="shared" si="19"/>
        <v>0.23400000000000001</v>
      </c>
      <c r="AE33" s="83"/>
      <c r="AF33" s="19">
        <f>AF9+AF10+AF30+AF31</f>
        <v>0.1966</v>
      </c>
      <c r="AG33" s="19">
        <f t="shared" ref="AG33:AJ33" si="20">AG9+AG10+AG30+AG31</f>
        <v>0.18340000000000001</v>
      </c>
      <c r="AH33" s="19"/>
      <c r="AI33" s="19">
        <f>AI9+AI10+AI30+AI31</f>
        <v>0.2351</v>
      </c>
      <c r="AJ33" s="19">
        <f t="shared" si="20"/>
        <v>0.2419</v>
      </c>
      <c r="AK33" s="19">
        <f>AK9+AK10+AK30+AK31</f>
        <v>0.1648</v>
      </c>
      <c r="AL33" s="79"/>
    </row>
    <row r="34" spans="1:38" x14ac:dyDescent="0.3">
      <c r="A34" s="112"/>
      <c r="B34" s="10"/>
      <c r="C34" s="114"/>
      <c r="D34" s="18" t="s">
        <v>26</v>
      </c>
      <c r="E34" s="19">
        <f>E33*E27</f>
        <v>0.23219649999999994</v>
      </c>
      <c r="F34" s="19">
        <f>F33*F27</f>
        <v>0.20470754503499999</v>
      </c>
      <c r="G34" s="19">
        <f t="shared" ref="G34:AD34" si="21">G33*G27</f>
        <v>0.21177365000000004</v>
      </c>
      <c r="H34" s="19">
        <f t="shared" si="21"/>
        <v>0.19590215499999997</v>
      </c>
      <c r="I34" s="19">
        <f t="shared" si="21"/>
        <v>0.23873999999999995</v>
      </c>
      <c r="J34" s="19">
        <f t="shared" si="21"/>
        <v>0.2927785</v>
      </c>
      <c r="K34" s="19">
        <f t="shared" si="21"/>
        <v>0.29040949999999999</v>
      </c>
      <c r="L34" s="19">
        <f t="shared" si="21"/>
        <v>0.27405880000000005</v>
      </c>
      <c r="M34" s="19">
        <f t="shared" si="21"/>
        <v>0.34446640000000001</v>
      </c>
      <c r="N34" s="19">
        <f t="shared" si="21"/>
        <v>0.30492249999999999</v>
      </c>
      <c r="O34" s="19">
        <f t="shared" si="21"/>
        <v>0.24095949999999999</v>
      </c>
      <c r="P34" s="19">
        <f t="shared" si="21"/>
        <v>0.21642999999999998</v>
      </c>
      <c r="Q34" s="19">
        <f t="shared" si="21"/>
        <v>0.2352417</v>
      </c>
      <c r="R34" s="19">
        <f t="shared" si="21"/>
        <v>0.22999999999999998</v>
      </c>
      <c r="S34" s="19">
        <f t="shared" si="21"/>
        <v>0.26587999999999995</v>
      </c>
      <c r="T34" s="19">
        <f t="shared" si="21"/>
        <v>0.26380999999999999</v>
      </c>
      <c r="U34" s="19">
        <f t="shared" si="21"/>
        <v>0.23960000000000001</v>
      </c>
      <c r="V34" s="19">
        <f t="shared" si="21"/>
        <v>0.25030000000000002</v>
      </c>
      <c r="W34" s="19">
        <f t="shared" si="21"/>
        <v>0.21148500000000001</v>
      </c>
      <c r="X34" s="19">
        <f t="shared" si="21"/>
        <v>0.27473500000000001</v>
      </c>
      <c r="Y34" s="19">
        <f t="shared" si="21"/>
        <v>0.26978999999999997</v>
      </c>
      <c r="Z34" s="19">
        <f t="shared" si="21"/>
        <v>0.27278000000000002</v>
      </c>
      <c r="AA34" s="19">
        <f t="shared" si="21"/>
        <v>0.25296435</v>
      </c>
      <c r="AB34" s="19">
        <f t="shared" si="21"/>
        <v>0.25296435</v>
      </c>
      <c r="AC34" s="19">
        <f t="shared" si="21"/>
        <v>0.23130000000000001</v>
      </c>
      <c r="AD34" s="19">
        <f t="shared" si="21"/>
        <v>0.26910000000000001</v>
      </c>
      <c r="AE34" s="83"/>
      <c r="AF34" s="19">
        <f>AF33*AF27</f>
        <v>0.22608999999999999</v>
      </c>
      <c r="AG34" s="19">
        <f t="shared" ref="AG34:AJ34" si="22">AG33*AG27</f>
        <v>0.21090999999999999</v>
      </c>
      <c r="AH34" s="19"/>
      <c r="AI34" s="19">
        <f>AI33*AI27</f>
        <v>0.27036499999999997</v>
      </c>
      <c r="AJ34" s="19">
        <f t="shared" si="22"/>
        <v>0.27818499999999996</v>
      </c>
      <c r="AK34" s="19">
        <f>AK33*AK27</f>
        <v>0.18951999999999999</v>
      </c>
      <c r="AL34" s="79"/>
    </row>
    <row r="35" spans="1:38" x14ac:dyDescent="0.3">
      <c r="A35" s="112"/>
      <c r="B35" s="10"/>
      <c r="C35" s="114"/>
      <c r="D35" s="16" t="s">
        <v>27</v>
      </c>
      <c r="E35" s="17">
        <f>E34*E26</f>
        <v>2370.7262649999993</v>
      </c>
      <c r="F35" s="17">
        <f>F34*F26</f>
        <v>2090.0640348073498</v>
      </c>
      <c r="G35" s="17">
        <f t="shared" ref="G35:AD35" si="23">G34*G26</f>
        <v>2162.2089665000003</v>
      </c>
      <c r="H35" s="17">
        <f t="shared" si="23"/>
        <v>2000.1610025499997</v>
      </c>
      <c r="I35" s="17">
        <f t="shared" si="23"/>
        <v>2437.5353999999993</v>
      </c>
      <c r="J35" s="17">
        <f t="shared" si="23"/>
        <v>2989.2684850000001</v>
      </c>
      <c r="K35" s="17">
        <f t="shared" si="23"/>
        <v>2965.0809949999998</v>
      </c>
      <c r="L35" s="17">
        <f t="shared" si="23"/>
        <v>2798.1403480000004</v>
      </c>
      <c r="M35" s="17">
        <f t="shared" si="23"/>
        <v>3517.0019440000001</v>
      </c>
      <c r="N35" s="17">
        <f t="shared" si="23"/>
        <v>3113.2587249999997</v>
      </c>
      <c r="O35" s="17">
        <f t="shared" si="23"/>
        <v>2460.1964950000001</v>
      </c>
      <c r="P35" s="17">
        <f t="shared" si="23"/>
        <v>2209.7502999999997</v>
      </c>
      <c r="Q35" s="17">
        <f t="shared" si="23"/>
        <v>2401.8177569999998</v>
      </c>
      <c r="R35" s="17">
        <f t="shared" si="23"/>
        <v>2348.2999999999997</v>
      </c>
      <c r="S35" s="17">
        <f t="shared" si="23"/>
        <v>2714.6347999999994</v>
      </c>
      <c r="T35" s="17">
        <f t="shared" si="23"/>
        <v>2693.5000999999997</v>
      </c>
      <c r="U35" s="17">
        <f t="shared" si="23"/>
        <v>2446.3160000000003</v>
      </c>
      <c r="V35" s="17">
        <f t="shared" si="23"/>
        <v>2555.5630000000001</v>
      </c>
      <c r="W35" s="17">
        <f t="shared" si="23"/>
        <v>2159.2618499999999</v>
      </c>
      <c r="X35" s="17">
        <f t="shared" si="23"/>
        <v>2805.0443500000001</v>
      </c>
      <c r="Y35" s="17">
        <f t="shared" si="23"/>
        <v>2754.5558999999998</v>
      </c>
      <c r="Z35" s="17">
        <f t="shared" si="23"/>
        <v>2785.0838000000003</v>
      </c>
      <c r="AA35" s="17">
        <f t="shared" si="23"/>
        <v>2582.7660135000001</v>
      </c>
      <c r="AB35" s="17">
        <f t="shared" si="23"/>
        <v>2582.7660135000001</v>
      </c>
      <c r="AC35" s="17">
        <f t="shared" si="23"/>
        <v>2361.5729999999999</v>
      </c>
      <c r="AD35" s="17">
        <f t="shared" si="23"/>
        <v>2747.511</v>
      </c>
      <c r="AE35" s="83"/>
      <c r="AF35" s="17">
        <f>AF34*AF26</f>
        <v>2308.3788999999997</v>
      </c>
      <c r="AG35" s="17">
        <f t="shared" ref="AG35:AJ35" si="24">AG34*AG26</f>
        <v>2153.3910999999998</v>
      </c>
      <c r="AH35" s="17"/>
      <c r="AI35" s="17">
        <f>AI34*AI26</f>
        <v>2760.4266499999999</v>
      </c>
      <c r="AJ35" s="17">
        <f t="shared" si="24"/>
        <v>2840.2688499999995</v>
      </c>
      <c r="AK35" s="17">
        <f>AK34*AK26</f>
        <v>1934.9992</v>
      </c>
      <c r="AL35" s="79"/>
    </row>
    <row r="36" spans="1:38" x14ac:dyDescent="0.3">
      <c r="A36" s="112"/>
      <c r="B36" s="10"/>
      <c r="C36" s="115" t="s">
        <v>34</v>
      </c>
      <c r="D36" s="5" t="s">
        <v>76</v>
      </c>
      <c r="E36" s="6">
        <f>E8*E27</f>
        <v>1.5019</v>
      </c>
      <c r="F36" s="6">
        <f>F8*F27</f>
        <v>2.005255</v>
      </c>
      <c r="G36" s="6">
        <f t="shared" ref="G36:AD36" si="25">G8*G27</f>
        <v>2.6449999999999996</v>
      </c>
      <c r="H36" s="6">
        <f t="shared" si="25"/>
        <v>1.6371399999999998</v>
      </c>
      <c r="I36" s="6">
        <f t="shared" si="25"/>
        <v>2.093</v>
      </c>
      <c r="J36" s="6">
        <f t="shared" si="25"/>
        <v>1.52214</v>
      </c>
      <c r="K36" s="6">
        <f t="shared" si="25"/>
        <v>1.52214</v>
      </c>
      <c r="L36" s="6">
        <f t="shared" si="25"/>
        <v>1.52214</v>
      </c>
      <c r="M36" s="6">
        <f t="shared" si="25"/>
        <v>1.4259999999999999</v>
      </c>
      <c r="N36" s="6">
        <f t="shared" si="25"/>
        <v>1.4259999999999999</v>
      </c>
      <c r="O36" s="6">
        <f t="shared" si="25"/>
        <v>1.0234999999999999</v>
      </c>
      <c r="P36" s="6">
        <f t="shared" si="25"/>
        <v>1.6371399999999998</v>
      </c>
      <c r="Q36" s="6">
        <f t="shared" si="25"/>
        <v>1.6371399999999998</v>
      </c>
      <c r="R36" s="6">
        <f t="shared" si="25"/>
        <v>0.69</v>
      </c>
      <c r="S36" s="6">
        <f t="shared" si="25"/>
        <v>1.266265</v>
      </c>
      <c r="T36" s="6">
        <f t="shared" si="25"/>
        <v>1.8733499999999998</v>
      </c>
      <c r="U36" s="6">
        <f t="shared" si="25"/>
        <v>1.5187999999999999</v>
      </c>
      <c r="V36" s="6">
        <f t="shared" si="25"/>
        <v>1.8055000000000001</v>
      </c>
      <c r="W36" s="6">
        <f t="shared" si="25"/>
        <v>2.5414999999999996</v>
      </c>
      <c r="X36" s="6">
        <f t="shared" si="25"/>
        <v>1.2631600000000001</v>
      </c>
      <c r="Y36" s="6">
        <f t="shared" si="25"/>
        <v>1.24407</v>
      </c>
      <c r="Z36" s="6">
        <f t="shared" si="25"/>
        <v>2.0297269999999998</v>
      </c>
      <c r="AA36" s="6">
        <f t="shared" si="25"/>
        <v>1.6440399999999999</v>
      </c>
      <c r="AB36" s="6">
        <f t="shared" si="25"/>
        <v>1.6440399999999999</v>
      </c>
      <c r="AC36" s="6">
        <f t="shared" si="25"/>
        <v>1.4415999999999998</v>
      </c>
      <c r="AD36" s="6">
        <f t="shared" si="25"/>
        <v>1.6486399999999999</v>
      </c>
      <c r="AE36" s="83"/>
      <c r="AF36" s="6">
        <f>AF8*AF27</f>
        <v>2.4931999999999999</v>
      </c>
      <c r="AG36" s="6">
        <f t="shared" ref="AG36:AJ36" si="26">AG8*AG27</f>
        <v>2.5644999999999998</v>
      </c>
      <c r="AH36" s="6"/>
      <c r="AI36" s="6">
        <f>AI8*AI27</f>
        <v>2.8500449999999997</v>
      </c>
      <c r="AJ36" s="6">
        <f t="shared" si="26"/>
        <v>2.4402999999999997</v>
      </c>
      <c r="AK36" s="6">
        <f>AK8*AK27</f>
        <v>2.2769999999999997</v>
      </c>
      <c r="AL36" s="79"/>
    </row>
    <row r="37" spans="1:38" x14ac:dyDescent="0.3">
      <c r="A37" s="112"/>
      <c r="B37" s="10"/>
      <c r="C37" s="115"/>
      <c r="D37" s="16" t="s">
        <v>77</v>
      </c>
      <c r="E37" s="17">
        <f>E36*365</f>
        <v>548.19349999999997</v>
      </c>
      <c r="F37" s="17">
        <f>F36*365</f>
        <v>731.91807500000004</v>
      </c>
      <c r="G37" s="17">
        <f t="shared" ref="G37:AD37" si="27">G36*365</f>
        <v>965.42499999999984</v>
      </c>
      <c r="H37" s="17">
        <f t="shared" si="27"/>
        <v>597.5560999999999</v>
      </c>
      <c r="I37" s="17">
        <f t="shared" si="27"/>
        <v>763.94499999999994</v>
      </c>
      <c r="J37" s="17">
        <f t="shared" si="27"/>
        <v>555.58109999999999</v>
      </c>
      <c r="K37" s="17">
        <f t="shared" si="27"/>
        <v>555.58109999999999</v>
      </c>
      <c r="L37" s="17">
        <f t="shared" si="27"/>
        <v>555.58109999999999</v>
      </c>
      <c r="M37" s="17">
        <f t="shared" si="27"/>
        <v>520.49</v>
      </c>
      <c r="N37" s="17">
        <f t="shared" si="27"/>
        <v>520.49</v>
      </c>
      <c r="O37" s="17">
        <f t="shared" si="27"/>
        <v>373.57749999999993</v>
      </c>
      <c r="P37" s="17">
        <f t="shared" si="27"/>
        <v>597.5560999999999</v>
      </c>
      <c r="Q37" s="17">
        <f t="shared" si="27"/>
        <v>597.5560999999999</v>
      </c>
      <c r="R37" s="17">
        <f t="shared" si="27"/>
        <v>251.85</v>
      </c>
      <c r="S37" s="17">
        <f t="shared" si="27"/>
        <v>462.18672499999997</v>
      </c>
      <c r="T37" s="17">
        <f t="shared" si="27"/>
        <v>683.77274999999997</v>
      </c>
      <c r="U37" s="17">
        <f t="shared" si="27"/>
        <v>554.36199999999997</v>
      </c>
      <c r="V37" s="17">
        <f t="shared" si="27"/>
        <v>659.00750000000005</v>
      </c>
      <c r="W37" s="17">
        <f t="shared" si="27"/>
        <v>927.64749999999992</v>
      </c>
      <c r="X37" s="17">
        <f t="shared" si="27"/>
        <v>461.05340000000001</v>
      </c>
      <c r="Y37" s="17">
        <f t="shared" si="27"/>
        <v>454.08555000000001</v>
      </c>
      <c r="Z37" s="17">
        <f t="shared" si="27"/>
        <v>740.85035499999992</v>
      </c>
      <c r="AA37" s="17">
        <f t="shared" si="27"/>
        <v>600.07460000000003</v>
      </c>
      <c r="AB37" s="17">
        <f t="shared" si="27"/>
        <v>600.07460000000003</v>
      </c>
      <c r="AC37" s="17">
        <f t="shared" si="27"/>
        <v>526.18399999999997</v>
      </c>
      <c r="AD37" s="17">
        <f t="shared" si="27"/>
        <v>601.75360000000001</v>
      </c>
      <c r="AE37" s="83"/>
      <c r="AF37" s="17">
        <f>AF36*365</f>
        <v>910.01799999999992</v>
      </c>
      <c r="AG37" s="17">
        <f t="shared" ref="AG37:AJ37" si="28">AG36*365</f>
        <v>936.0424999999999</v>
      </c>
      <c r="AH37" s="17"/>
      <c r="AI37" s="17">
        <f>AI36*365</f>
        <v>1040.2664249999998</v>
      </c>
      <c r="AJ37" s="17">
        <f t="shared" si="28"/>
        <v>890.70949999999993</v>
      </c>
      <c r="AK37" s="17">
        <f>AK36*365</f>
        <v>831.1049999999999</v>
      </c>
      <c r="AL37" s="79"/>
    </row>
    <row r="38" spans="1:38" x14ac:dyDescent="0.3">
      <c r="A38" s="112"/>
      <c r="B38" s="10"/>
      <c r="C38" s="116" t="s">
        <v>86</v>
      </c>
      <c r="D38" s="18" t="s">
        <v>78</v>
      </c>
      <c r="E38" s="20">
        <f>E35+E37</f>
        <v>2918.9197649999992</v>
      </c>
      <c r="F38" s="20">
        <f>F35+F37</f>
        <v>2821.9821098073498</v>
      </c>
      <c r="G38" s="20">
        <f t="shared" ref="G38:AD38" si="29">G35+G37</f>
        <v>3127.6339665</v>
      </c>
      <c r="H38" s="20">
        <f t="shared" si="29"/>
        <v>2597.7171025499997</v>
      </c>
      <c r="I38" s="20">
        <f t="shared" si="29"/>
        <v>3201.4803999999995</v>
      </c>
      <c r="J38" s="20">
        <f>J35+J37</f>
        <v>3544.8495849999999</v>
      </c>
      <c r="K38" s="20">
        <f>K35+K37</f>
        <v>3520.6620949999997</v>
      </c>
      <c r="L38" s="20">
        <f t="shared" si="29"/>
        <v>3353.7214480000002</v>
      </c>
      <c r="M38" s="20">
        <f t="shared" si="29"/>
        <v>4037.4919440000003</v>
      </c>
      <c r="N38" s="20">
        <f t="shared" si="29"/>
        <v>3633.7487249999995</v>
      </c>
      <c r="O38" s="20">
        <f t="shared" si="29"/>
        <v>2833.773995</v>
      </c>
      <c r="P38" s="20">
        <f t="shared" si="29"/>
        <v>2807.3063999999995</v>
      </c>
      <c r="Q38" s="20">
        <f t="shared" si="29"/>
        <v>2999.3738569999996</v>
      </c>
      <c r="R38" s="20">
        <f t="shared" si="29"/>
        <v>2600.1499999999996</v>
      </c>
      <c r="S38" s="20">
        <f t="shared" si="29"/>
        <v>3176.8215249999994</v>
      </c>
      <c r="T38" s="20">
        <f t="shared" si="29"/>
        <v>3377.2728499999998</v>
      </c>
      <c r="U38" s="20">
        <f t="shared" si="29"/>
        <v>3000.6780000000003</v>
      </c>
      <c r="V38" s="20">
        <f t="shared" si="29"/>
        <v>3214.5705000000003</v>
      </c>
      <c r="W38" s="20">
        <f t="shared" si="29"/>
        <v>3086.9093499999999</v>
      </c>
      <c r="X38" s="20">
        <f t="shared" si="29"/>
        <v>3266.0977499999999</v>
      </c>
      <c r="Y38" s="20">
        <f t="shared" si="29"/>
        <v>3208.6414500000001</v>
      </c>
      <c r="Z38" s="20">
        <f t="shared" si="29"/>
        <v>3525.9341550000004</v>
      </c>
      <c r="AA38" s="20">
        <f t="shared" si="29"/>
        <v>3182.8406135</v>
      </c>
      <c r="AB38" s="20">
        <f t="shared" si="29"/>
        <v>3182.8406135</v>
      </c>
      <c r="AC38" s="20">
        <f t="shared" si="29"/>
        <v>2887.7569999999996</v>
      </c>
      <c r="AD38" s="20">
        <f t="shared" si="29"/>
        <v>3349.2646</v>
      </c>
      <c r="AE38" s="83"/>
      <c r="AF38" s="20">
        <f>AF35+AF37</f>
        <v>3218.3968999999997</v>
      </c>
      <c r="AG38" s="20">
        <f t="shared" ref="AG38:AJ38" si="30">AG35+AG37</f>
        <v>3089.4335999999998</v>
      </c>
      <c r="AH38" s="20"/>
      <c r="AI38" s="20">
        <f>AI35+AI37</f>
        <v>3800.6930749999997</v>
      </c>
      <c r="AJ38" s="20">
        <f t="shared" si="30"/>
        <v>3730.9783499999994</v>
      </c>
      <c r="AK38" s="20">
        <f>AK35+AK37</f>
        <v>2766.1041999999998</v>
      </c>
      <c r="AL38" s="79"/>
    </row>
    <row r="39" spans="1:38" x14ac:dyDescent="0.3">
      <c r="A39" s="112"/>
      <c r="B39" s="10"/>
      <c r="C39" s="116"/>
      <c r="D39" s="18" t="s">
        <v>28</v>
      </c>
      <c r="E39" s="20">
        <f>(E23*E17)+E16</f>
        <v>0</v>
      </c>
      <c r="F39" s="20">
        <f>(F23*F17)+F16</f>
        <v>200</v>
      </c>
      <c r="G39" s="20">
        <f t="shared" ref="G39:AD39" si="31">(G23*G17)+G16</f>
        <v>187.65803799</v>
      </c>
      <c r="H39" s="20">
        <f t="shared" si="31"/>
        <v>0</v>
      </c>
      <c r="I39" s="20">
        <f t="shared" si="31"/>
        <v>0</v>
      </c>
      <c r="J39" s="20">
        <f t="shared" si="31"/>
        <v>0</v>
      </c>
      <c r="K39" s="20">
        <f t="shared" si="31"/>
        <v>0</v>
      </c>
      <c r="L39" s="20">
        <f t="shared" si="31"/>
        <v>0</v>
      </c>
      <c r="M39" s="20">
        <f t="shared" si="31"/>
        <v>0</v>
      </c>
      <c r="N39" s="20">
        <f t="shared" si="31"/>
        <v>0</v>
      </c>
      <c r="O39" s="20">
        <f t="shared" si="31"/>
        <v>0</v>
      </c>
      <c r="P39" s="20">
        <f t="shared" si="31"/>
        <v>0</v>
      </c>
      <c r="Q39" s="20">
        <f t="shared" si="31"/>
        <v>0</v>
      </c>
      <c r="R39" s="20">
        <f t="shared" si="31"/>
        <v>0</v>
      </c>
      <c r="S39" s="20">
        <f t="shared" si="31"/>
        <v>0</v>
      </c>
      <c r="T39" s="20">
        <f t="shared" si="31"/>
        <v>302.63637099999994</v>
      </c>
      <c r="U39" s="20">
        <f t="shared" si="31"/>
        <v>0</v>
      </c>
      <c r="V39" s="20">
        <f t="shared" si="31"/>
        <v>0</v>
      </c>
      <c r="W39" s="20">
        <f t="shared" si="31"/>
        <v>250</v>
      </c>
      <c r="X39" s="20">
        <f t="shared" si="31"/>
        <v>200</v>
      </c>
      <c r="Y39" s="20">
        <f t="shared" si="31"/>
        <v>120</v>
      </c>
      <c r="Z39" s="20">
        <f t="shared" si="31"/>
        <v>0</v>
      </c>
      <c r="AA39" s="20">
        <f t="shared" si="31"/>
        <v>0</v>
      </c>
      <c r="AB39" s="20">
        <f t="shared" si="31"/>
        <v>0</v>
      </c>
      <c r="AC39" s="20">
        <f t="shared" si="31"/>
        <v>150</v>
      </c>
      <c r="AD39" s="20">
        <f t="shared" si="31"/>
        <v>0</v>
      </c>
      <c r="AE39" s="83"/>
      <c r="AF39" s="20">
        <f>(AF23*AF17)+AF16</f>
        <v>0</v>
      </c>
      <c r="AG39" s="19">
        <f t="shared" ref="AG39:AJ39" si="32">(AG23*AG17)+AG16</f>
        <v>0</v>
      </c>
      <c r="AH39" s="19"/>
      <c r="AI39" s="20">
        <f>(AI23*AI17)+AI16</f>
        <v>240</v>
      </c>
      <c r="AJ39" s="19">
        <f t="shared" si="32"/>
        <v>0</v>
      </c>
      <c r="AK39" s="20">
        <f>(AK23*AK17)+AK16</f>
        <v>0</v>
      </c>
      <c r="AL39" s="79"/>
    </row>
    <row r="40" spans="1:38" x14ac:dyDescent="0.3">
      <c r="A40" s="112"/>
      <c r="B40" s="10"/>
      <c r="C40" s="116"/>
      <c r="D40" s="16" t="s">
        <v>21</v>
      </c>
      <c r="E40" s="17">
        <f>E35+E37-E39</f>
        <v>2918.9197649999992</v>
      </c>
      <c r="F40" s="17">
        <f>F35+F37-F39</f>
        <v>2621.9821098073498</v>
      </c>
      <c r="G40" s="17">
        <f t="shared" ref="G40:AD40" si="33">G35+G37-G39</f>
        <v>2939.9759285099999</v>
      </c>
      <c r="H40" s="17">
        <f t="shared" si="33"/>
        <v>2597.7171025499997</v>
      </c>
      <c r="I40" s="17">
        <f t="shared" si="33"/>
        <v>3201.4803999999995</v>
      </c>
      <c r="J40" s="17">
        <f t="shared" si="33"/>
        <v>3544.8495849999999</v>
      </c>
      <c r="K40" s="17">
        <f t="shared" si="33"/>
        <v>3520.6620949999997</v>
      </c>
      <c r="L40" s="17">
        <f t="shared" si="33"/>
        <v>3353.7214480000002</v>
      </c>
      <c r="M40" s="17">
        <f t="shared" si="33"/>
        <v>4037.4919440000003</v>
      </c>
      <c r="N40" s="17">
        <f t="shared" si="33"/>
        <v>3633.7487249999995</v>
      </c>
      <c r="O40" s="17">
        <f t="shared" si="33"/>
        <v>2833.773995</v>
      </c>
      <c r="P40" s="17">
        <f t="shared" si="33"/>
        <v>2807.3063999999995</v>
      </c>
      <c r="Q40" s="17">
        <f t="shared" si="33"/>
        <v>2999.3738569999996</v>
      </c>
      <c r="R40" s="17">
        <f t="shared" si="33"/>
        <v>2600.1499999999996</v>
      </c>
      <c r="S40" s="17">
        <f t="shared" si="33"/>
        <v>3176.8215249999994</v>
      </c>
      <c r="T40" s="17">
        <f t="shared" si="33"/>
        <v>3074.6364789999998</v>
      </c>
      <c r="U40" s="17">
        <f t="shared" si="33"/>
        <v>3000.6780000000003</v>
      </c>
      <c r="V40" s="17">
        <f t="shared" si="33"/>
        <v>3214.5705000000003</v>
      </c>
      <c r="W40" s="17">
        <f t="shared" si="33"/>
        <v>2836.9093499999999</v>
      </c>
      <c r="X40" s="17">
        <f t="shared" si="33"/>
        <v>3066.0977499999999</v>
      </c>
      <c r="Y40" s="17">
        <f t="shared" si="33"/>
        <v>3088.6414500000001</v>
      </c>
      <c r="Z40" s="17">
        <f t="shared" si="33"/>
        <v>3525.9341550000004</v>
      </c>
      <c r="AA40" s="17">
        <f t="shared" si="33"/>
        <v>3182.8406135</v>
      </c>
      <c r="AB40" s="17">
        <f t="shared" si="33"/>
        <v>3182.8406135</v>
      </c>
      <c r="AC40" s="17">
        <f t="shared" si="33"/>
        <v>2737.7569999999996</v>
      </c>
      <c r="AD40" s="17">
        <f t="shared" si="33"/>
        <v>3349.2646</v>
      </c>
      <c r="AE40" s="83"/>
      <c r="AF40" s="17">
        <f>AF35+AF37-AF39</f>
        <v>3218.3968999999997</v>
      </c>
      <c r="AG40" s="17">
        <f t="shared" ref="AG40:AJ40" si="34">AG35+AG37-AG39</f>
        <v>3089.4335999999998</v>
      </c>
      <c r="AH40" s="17"/>
      <c r="AI40" s="17">
        <f>AI35+AI37-AI39</f>
        <v>3560.6930749999997</v>
      </c>
      <c r="AJ40" s="17">
        <f t="shared" si="34"/>
        <v>3730.9783499999994</v>
      </c>
      <c r="AK40" s="17">
        <f>AK35+AK37-AK39</f>
        <v>2766.1041999999998</v>
      </c>
      <c r="AL40" s="79"/>
    </row>
    <row r="41" spans="1:38" x14ac:dyDescent="0.3">
      <c r="A41" s="112"/>
      <c r="B41" s="10"/>
      <c r="C41" s="116"/>
      <c r="D41" s="5" t="s">
        <v>103</v>
      </c>
      <c r="E41" s="6">
        <f>E42/E27</f>
        <v>211.51592499999995</v>
      </c>
      <c r="F41" s="6">
        <f>F42/F27</f>
        <v>189.99870360922824</v>
      </c>
      <c r="G41" s="6">
        <f t="shared" ref="G41:AD41" si="35">G42/G27</f>
        <v>213.04173395000001</v>
      </c>
      <c r="H41" s="6">
        <f t="shared" si="35"/>
        <v>188.24036974999999</v>
      </c>
      <c r="I41" s="6">
        <f t="shared" si="35"/>
        <v>231.9913333333333</v>
      </c>
      <c r="J41" s="6">
        <f t="shared" si="35"/>
        <v>256.87315833333332</v>
      </c>
      <c r="K41" s="6">
        <f t="shared" si="35"/>
        <v>255.12044166666666</v>
      </c>
      <c r="L41" s="6">
        <f t="shared" si="35"/>
        <v>243.02329333333336</v>
      </c>
      <c r="M41" s="6">
        <f t="shared" si="35"/>
        <v>292.57188000000002</v>
      </c>
      <c r="N41" s="6">
        <f t="shared" si="35"/>
        <v>263.31512499999997</v>
      </c>
      <c r="O41" s="6">
        <f t="shared" si="35"/>
        <v>205.34594166666668</v>
      </c>
      <c r="P41" s="6">
        <f t="shared" si="35"/>
        <v>203.42799999999997</v>
      </c>
      <c r="Q41" s="6">
        <f t="shared" si="35"/>
        <v>217.34593166666667</v>
      </c>
      <c r="R41" s="6">
        <f t="shared" si="35"/>
        <v>188.41666666666666</v>
      </c>
      <c r="S41" s="6">
        <f t="shared" si="35"/>
        <v>230.20445833333329</v>
      </c>
      <c r="T41" s="6">
        <f t="shared" si="35"/>
        <v>222.79974485507248</v>
      </c>
      <c r="U41" s="6">
        <f t="shared" si="35"/>
        <v>217.44043478260875</v>
      </c>
      <c r="V41" s="6">
        <f t="shared" si="35"/>
        <v>232.93989130434784</v>
      </c>
      <c r="W41" s="6">
        <f t="shared" si="35"/>
        <v>205.57314130434784</v>
      </c>
      <c r="X41" s="6">
        <f t="shared" si="35"/>
        <v>222.18099637681161</v>
      </c>
      <c r="Y41" s="6">
        <f t="shared" si="35"/>
        <v>223.81459782608701</v>
      </c>
      <c r="Z41" s="6">
        <f t="shared" si="35"/>
        <v>255.50247500000006</v>
      </c>
      <c r="AA41" s="6">
        <f t="shared" si="35"/>
        <v>230.64062416666667</v>
      </c>
      <c r="AB41" s="6">
        <f t="shared" si="35"/>
        <v>230.64062416666667</v>
      </c>
      <c r="AC41" s="6">
        <f t="shared" si="35"/>
        <v>198.38818840579708</v>
      </c>
      <c r="AD41" s="6">
        <f t="shared" si="35"/>
        <v>242.70033333333336</v>
      </c>
      <c r="AE41" s="83"/>
      <c r="AF41" s="6">
        <f t="shared" ref="AF41:AJ41" si="36">AF42/AF27</f>
        <v>233.21716666666666</v>
      </c>
      <c r="AG41" s="6">
        <f t="shared" si="36"/>
        <v>223.87199999999999</v>
      </c>
      <c r="AH41" s="6"/>
      <c r="AI41" s="6">
        <f>AI42/AI27</f>
        <v>258.02123731884058</v>
      </c>
      <c r="AJ41" s="6">
        <f t="shared" si="36"/>
        <v>270.36075</v>
      </c>
      <c r="AK41" s="6">
        <f>AK42/AK27</f>
        <v>200.44233333333335</v>
      </c>
      <c r="AL41" s="79"/>
    </row>
    <row r="42" spans="1:38" x14ac:dyDescent="0.3">
      <c r="A42" s="112"/>
      <c r="B42" s="10"/>
      <c r="C42" s="116"/>
      <c r="D42" s="18" t="s">
        <v>84</v>
      </c>
      <c r="E42" s="20">
        <f>E40/12</f>
        <v>243.24331374999994</v>
      </c>
      <c r="F42" s="20">
        <f>F40/12</f>
        <v>218.49850915061248</v>
      </c>
      <c r="G42" s="20">
        <f t="shared" ref="G42:AD42" si="37">G40/12</f>
        <v>244.99799404249998</v>
      </c>
      <c r="H42" s="20">
        <f t="shared" si="37"/>
        <v>216.47642521249998</v>
      </c>
      <c r="I42" s="20">
        <f t="shared" si="37"/>
        <v>266.79003333333327</v>
      </c>
      <c r="J42" s="20">
        <f t="shared" si="37"/>
        <v>295.40413208333331</v>
      </c>
      <c r="K42" s="20">
        <f t="shared" si="37"/>
        <v>293.38850791666664</v>
      </c>
      <c r="L42" s="20">
        <f t="shared" si="37"/>
        <v>279.47678733333333</v>
      </c>
      <c r="M42" s="20">
        <f t="shared" si="37"/>
        <v>336.45766200000003</v>
      </c>
      <c r="N42" s="20">
        <f t="shared" si="37"/>
        <v>302.81239374999996</v>
      </c>
      <c r="O42" s="20">
        <f t="shared" si="37"/>
        <v>236.14783291666666</v>
      </c>
      <c r="P42" s="20">
        <f t="shared" si="37"/>
        <v>233.94219999999996</v>
      </c>
      <c r="Q42" s="20">
        <f t="shared" si="37"/>
        <v>249.94782141666664</v>
      </c>
      <c r="R42" s="20">
        <f t="shared" si="37"/>
        <v>216.67916666666665</v>
      </c>
      <c r="S42" s="20">
        <f t="shared" si="37"/>
        <v>264.73512708333328</v>
      </c>
      <c r="T42" s="20">
        <f t="shared" si="37"/>
        <v>256.21970658333333</v>
      </c>
      <c r="U42" s="20">
        <f t="shared" si="37"/>
        <v>250.05650000000003</v>
      </c>
      <c r="V42" s="20">
        <f t="shared" si="37"/>
        <v>267.880875</v>
      </c>
      <c r="W42" s="20">
        <f t="shared" si="37"/>
        <v>236.40911249999999</v>
      </c>
      <c r="X42" s="20">
        <f t="shared" si="37"/>
        <v>255.50814583333332</v>
      </c>
      <c r="Y42" s="20">
        <f t="shared" si="37"/>
        <v>257.38678750000003</v>
      </c>
      <c r="Z42" s="20">
        <f t="shared" si="37"/>
        <v>293.82784625000005</v>
      </c>
      <c r="AA42" s="20">
        <f t="shared" si="37"/>
        <v>265.23671779166665</v>
      </c>
      <c r="AB42" s="20">
        <f t="shared" si="37"/>
        <v>265.23671779166665</v>
      </c>
      <c r="AC42" s="20">
        <f t="shared" si="37"/>
        <v>228.14641666666662</v>
      </c>
      <c r="AD42" s="20">
        <f t="shared" si="37"/>
        <v>279.10538333333335</v>
      </c>
      <c r="AE42" s="83"/>
      <c r="AF42" s="20">
        <f>AF40/12</f>
        <v>268.19974166666663</v>
      </c>
      <c r="AG42" s="20">
        <f t="shared" ref="AG42:AJ42" si="38">AG40/12</f>
        <v>257.45279999999997</v>
      </c>
      <c r="AH42" s="20"/>
      <c r="AI42" s="20">
        <f>AI40/12</f>
        <v>296.72442291666664</v>
      </c>
      <c r="AJ42" s="20">
        <f t="shared" si="38"/>
        <v>310.91486249999997</v>
      </c>
      <c r="AK42" s="20">
        <f>AK40/12</f>
        <v>230.50868333333332</v>
      </c>
      <c r="AL42" s="79"/>
    </row>
    <row r="43" spans="1:38" x14ac:dyDescent="0.3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83"/>
      <c r="AF43" s="32"/>
      <c r="AG43" s="32"/>
      <c r="AH43" s="32"/>
      <c r="AI43" s="32"/>
      <c r="AJ43" s="32"/>
      <c r="AK43" s="32"/>
      <c r="AL43" s="79"/>
    </row>
    <row r="44" spans="1:38" x14ac:dyDescent="0.3">
      <c r="P44" s="91"/>
      <c r="Q44" s="91">
        <f>Q38/1.15</f>
        <v>2608.1511799999998</v>
      </c>
      <c r="AE44" s="83"/>
      <c r="AL44" s="79"/>
    </row>
    <row r="45" spans="1:38" x14ac:dyDescent="0.3">
      <c r="A45" s="41"/>
      <c r="B45" s="41"/>
      <c r="C45" s="41"/>
      <c r="D45" s="41"/>
      <c r="E45" s="38" t="str">
        <f>E58</f>
        <v>Contact EV - Good Charge (Standard)</v>
      </c>
      <c r="F45" s="38" t="str">
        <f>F58</f>
        <v>Meridian EV</v>
      </c>
      <c r="G45" s="38" t="str">
        <f>G58</f>
        <v>Genesis EV Plan</v>
      </c>
      <c r="H45" s="38" t="str">
        <f>H58</f>
        <v>Z Energy - EV at Home Plan</v>
      </c>
      <c r="I45" s="38" t="str">
        <f>I58</f>
        <v>Contact Basic Plan (Standard)</v>
      </c>
      <c r="J45" s="38" t="str">
        <f t="shared" ref="J45:AD45" si="39">J58</f>
        <v>Ecotricity ecoSAVER (Standard)</v>
      </c>
      <c r="K45" s="38" t="str">
        <f t="shared" si="39"/>
        <v>Ecotricity ecoANYTIME (Standard)</v>
      </c>
      <c r="L45" s="38" t="str">
        <f t="shared" si="39"/>
        <v>Ecotricity ecoWHOLESALE (Standard)</v>
      </c>
      <c r="M45" s="38" t="str">
        <f t="shared" si="39"/>
        <v>Electric Kiwi - Kiwi (Standard)</v>
      </c>
      <c r="N45" s="38" t="str">
        <f t="shared" si="39"/>
        <v>Electric Kiwi - MoveMaster (Standard)</v>
      </c>
      <c r="O45" s="38" t="str">
        <f t="shared" si="39"/>
        <v>Electric Kiwi - Prepay 300 (Standard)</v>
      </c>
      <c r="P45" s="38" t="str">
        <f t="shared" si="39"/>
        <v>Flick Energy Flat (Standard)</v>
      </c>
      <c r="Q45" s="38" t="str">
        <f t="shared" si="39"/>
        <v>Flick Energy Off Peak (Standard)</v>
      </c>
      <c r="R45" s="38" t="str">
        <f t="shared" si="39"/>
        <v>Frank Energy (Standard)</v>
      </c>
      <c r="S45" s="38" t="str">
        <f t="shared" si="39"/>
        <v>Genesis Energy Basic (Standard)</v>
      </c>
      <c r="T45" s="38" t="str">
        <f t="shared" si="39"/>
        <v>Genesis Energy Plus (Standard)</v>
      </c>
      <c r="U45" s="38" t="str">
        <f t="shared" si="39"/>
        <v>Globug (Standard)</v>
      </c>
      <c r="V45" s="38" t="str">
        <f t="shared" si="39"/>
        <v>Mercury Open Term (Standard)</v>
      </c>
      <c r="W45" s="38" t="str">
        <f t="shared" si="39"/>
        <v>Mercury 1 Year Fixed (Standard)</v>
      </c>
      <c r="X45" s="38" t="str">
        <f t="shared" si="39"/>
        <v>Meridian 2- year contract (Standard)</v>
      </c>
      <c r="Y45" s="38" t="str">
        <f t="shared" si="39"/>
        <v>Meridian No Fixed Term (Standard)</v>
      </c>
      <c r="Z45" s="38" t="str">
        <f t="shared" si="39"/>
        <v>Nova Energy (Standard)</v>
      </c>
      <c r="AA45" s="38" t="str">
        <f t="shared" si="39"/>
        <v>Octopus Flexi (Standard)</v>
      </c>
      <c r="AB45" s="38" t="str">
        <f t="shared" si="39"/>
        <v>Octopus Peaker (Standard)</v>
      </c>
      <c r="AC45" s="38" t="str">
        <f t="shared" si="39"/>
        <v>Powershop (Standard)</v>
      </c>
      <c r="AD45" s="38" t="str">
        <f t="shared" si="39"/>
        <v>Z Fuel back home (Standard)</v>
      </c>
      <c r="AE45" s="83"/>
      <c r="AF45" s="38" t="str">
        <f t="shared" ref="AF45:AK45" si="40">AF58</f>
        <v>Contact Broadband Bundle (Standard)</v>
      </c>
      <c r="AG45" s="38" t="str">
        <f t="shared" si="40"/>
        <v>Mercury Broadband Bundle (Standard)</v>
      </c>
      <c r="AH45" s="38"/>
      <c r="AI45" s="38" t="str">
        <f>AI58</f>
        <v>Slingshot (Standard)</v>
      </c>
      <c r="AJ45" s="38" t="str">
        <f t="shared" si="40"/>
        <v>2degrees Bundle (Standard)</v>
      </c>
      <c r="AK45" s="38" t="str">
        <f t="shared" si="40"/>
        <v>Electric Kiwi - PowerShifter (Standard)</v>
      </c>
      <c r="AL45" s="79"/>
    </row>
    <row r="46" spans="1:38" x14ac:dyDescent="0.3">
      <c r="A46" s="76"/>
      <c r="B46" s="120" t="s">
        <v>226</v>
      </c>
      <c r="C46" s="78"/>
      <c r="D46" s="5" t="s">
        <v>117</v>
      </c>
      <c r="E46" s="28">
        <f t="shared" ref="E46:AD47" si="41">E8</f>
        <v>1.306</v>
      </c>
      <c r="F46" s="28">
        <f t="shared" si="41"/>
        <v>1.7437</v>
      </c>
      <c r="G46" s="28">
        <f t="shared" si="41"/>
        <v>2.2999999999999998</v>
      </c>
      <c r="H46" s="28">
        <f t="shared" si="41"/>
        <v>1.4236</v>
      </c>
      <c r="I46" s="28">
        <f t="shared" si="41"/>
        <v>1.82</v>
      </c>
      <c r="J46" s="28">
        <f t="shared" si="41"/>
        <v>1.3236000000000001</v>
      </c>
      <c r="K46" s="28">
        <f t="shared" si="41"/>
        <v>1.3236000000000001</v>
      </c>
      <c r="L46" s="28">
        <f t="shared" si="41"/>
        <v>1.3236000000000001</v>
      </c>
      <c r="M46" s="28">
        <f t="shared" si="41"/>
        <v>1.24</v>
      </c>
      <c r="N46" s="28">
        <f t="shared" si="41"/>
        <v>1.24</v>
      </c>
      <c r="O46" s="28">
        <f t="shared" si="41"/>
        <v>0.89</v>
      </c>
      <c r="P46" s="28">
        <f t="shared" si="41"/>
        <v>1.4236</v>
      </c>
      <c r="Q46" s="28">
        <f t="shared" si="41"/>
        <v>1.4236</v>
      </c>
      <c r="R46" s="28">
        <f t="shared" si="41"/>
        <v>0.6</v>
      </c>
      <c r="S46" s="28">
        <f t="shared" si="41"/>
        <v>1.1011</v>
      </c>
      <c r="T46" s="28">
        <f t="shared" si="41"/>
        <v>1.629</v>
      </c>
      <c r="U46" s="28">
        <f t="shared" si="41"/>
        <v>1.320695652173913</v>
      </c>
      <c r="V46" s="28">
        <f t="shared" si="41"/>
        <v>1.5700000000000003</v>
      </c>
      <c r="W46" s="28">
        <f t="shared" si="41"/>
        <v>2.21</v>
      </c>
      <c r="X46" s="28">
        <f t="shared" si="41"/>
        <v>1.0984</v>
      </c>
      <c r="Y46" s="28">
        <f t="shared" si="41"/>
        <v>1.0818000000000001</v>
      </c>
      <c r="Z46" s="28">
        <f t="shared" si="41"/>
        <v>1.76498</v>
      </c>
      <c r="AA46" s="28">
        <f t="shared" si="41"/>
        <v>1.4296</v>
      </c>
      <c r="AB46" s="28">
        <f t="shared" si="41"/>
        <v>1.4296</v>
      </c>
      <c r="AC46" s="28">
        <f t="shared" si="41"/>
        <v>1.2535652173913043</v>
      </c>
      <c r="AD46" s="28">
        <f t="shared" si="41"/>
        <v>1.4336</v>
      </c>
      <c r="AE46" s="84"/>
      <c r="AF46" s="28">
        <f t="shared" ref="AF46:AK47" si="42">AF8</f>
        <v>2.1680000000000001</v>
      </c>
      <c r="AG46" s="28">
        <f t="shared" si="42"/>
        <v>2.23</v>
      </c>
      <c r="AH46" s="28"/>
      <c r="AI46" s="28">
        <f>AI8</f>
        <v>2.4782999999999999</v>
      </c>
      <c r="AJ46" s="28">
        <f t="shared" si="42"/>
        <v>2.1219999999999999</v>
      </c>
      <c r="AK46" s="28">
        <f t="shared" si="42"/>
        <v>1.98</v>
      </c>
      <c r="AL46" s="80"/>
    </row>
    <row r="47" spans="1:38" x14ac:dyDescent="0.3">
      <c r="A47" s="76"/>
      <c r="B47" s="120"/>
      <c r="C47" s="78"/>
      <c r="D47" s="5" t="s">
        <v>119</v>
      </c>
      <c r="E47" s="28">
        <f t="shared" si="41"/>
        <v>1.6000000000000001E-3</v>
      </c>
      <c r="F47" s="28">
        <f t="shared" si="41"/>
        <v>0</v>
      </c>
      <c r="G47" s="28">
        <f t="shared" si="41"/>
        <v>0</v>
      </c>
      <c r="H47" s="28">
        <f t="shared" si="41"/>
        <v>0</v>
      </c>
      <c r="I47" s="28">
        <f t="shared" si="41"/>
        <v>1.6000000000000001E-3</v>
      </c>
      <c r="J47" s="28">
        <f t="shared" si="41"/>
        <v>0</v>
      </c>
      <c r="K47" s="28">
        <f t="shared" si="41"/>
        <v>0</v>
      </c>
      <c r="L47" s="28">
        <f t="shared" si="41"/>
        <v>0</v>
      </c>
      <c r="M47" s="28">
        <f t="shared" si="41"/>
        <v>0</v>
      </c>
      <c r="N47" s="28">
        <f t="shared" si="41"/>
        <v>0</v>
      </c>
      <c r="O47" s="28">
        <f t="shared" si="41"/>
        <v>0</v>
      </c>
      <c r="P47" s="28">
        <f t="shared" si="41"/>
        <v>0</v>
      </c>
      <c r="Q47" s="28">
        <f t="shared" si="41"/>
        <v>0</v>
      </c>
      <c r="R47" s="28">
        <f t="shared" si="41"/>
        <v>0</v>
      </c>
      <c r="S47" s="28">
        <f t="shared" si="41"/>
        <v>0</v>
      </c>
      <c r="T47" s="28">
        <f t="shared" si="41"/>
        <v>0</v>
      </c>
      <c r="U47" s="28">
        <f t="shared" si="41"/>
        <v>0</v>
      </c>
      <c r="V47" s="28">
        <f t="shared" si="41"/>
        <v>0</v>
      </c>
      <c r="W47" s="28">
        <f t="shared" si="41"/>
        <v>0</v>
      </c>
      <c r="X47" s="28">
        <f t="shared" si="41"/>
        <v>0</v>
      </c>
      <c r="Y47" s="28">
        <f t="shared" si="41"/>
        <v>0</v>
      </c>
      <c r="Z47" s="28">
        <f t="shared" si="41"/>
        <v>1.9E-3</v>
      </c>
      <c r="AA47" s="28">
        <f t="shared" si="41"/>
        <v>0</v>
      </c>
      <c r="AB47" s="28">
        <f t="shared" si="41"/>
        <v>0</v>
      </c>
      <c r="AC47" s="28">
        <f t="shared" si="41"/>
        <v>0</v>
      </c>
      <c r="AD47" s="28">
        <f t="shared" si="41"/>
        <v>0</v>
      </c>
      <c r="AE47" s="84"/>
      <c r="AF47" s="28">
        <f t="shared" si="42"/>
        <v>1.6000000000000001E-3</v>
      </c>
      <c r="AG47" s="28">
        <f t="shared" si="42"/>
        <v>0</v>
      </c>
      <c r="AH47" s="28"/>
      <c r="AI47" s="28">
        <f>AI9</f>
        <v>0</v>
      </c>
      <c r="AJ47" s="28">
        <f t="shared" si="42"/>
        <v>0</v>
      </c>
      <c r="AK47" s="28">
        <f t="shared" si="42"/>
        <v>0</v>
      </c>
      <c r="AL47" s="80"/>
    </row>
    <row r="48" spans="1:38" x14ac:dyDescent="0.3">
      <c r="A48" s="76"/>
      <c r="B48" s="120"/>
      <c r="C48" s="78"/>
      <c r="D48" s="5" t="s">
        <v>118</v>
      </c>
      <c r="E48" s="28">
        <f>MIN(E10:E15)</f>
        <v>0.121</v>
      </c>
      <c r="F48" s="28">
        <f>MIN(F10:F15)</f>
        <v>0.111217</v>
      </c>
      <c r="G48" s="28">
        <f>MIN(G10:G15)</f>
        <v>0.12</v>
      </c>
      <c r="H48" s="28">
        <f>H14*0.7+H15*0.3</f>
        <v>0.10108299999999999</v>
      </c>
      <c r="I48" s="28">
        <f t="shared" ref="I48:AD48" si="43">MIN(I10:I15)</f>
        <v>0.20599999999999999</v>
      </c>
      <c r="J48" s="28">
        <f t="shared" si="43"/>
        <v>0.18140000000000001</v>
      </c>
      <c r="K48" s="28">
        <f t="shared" si="43"/>
        <v>0.18290000000000001</v>
      </c>
      <c r="L48" s="28">
        <f t="shared" si="43"/>
        <v>0.15010000000000001</v>
      </c>
      <c r="M48" s="28">
        <f t="shared" si="43"/>
        <v>0.25969999999999999</v>
      </c>
      <c r="N48" s="28">
        <f t="shared" si="43"/>
        <v>0.16969999999999999</v>
      </c>
      <c r="O48" s="28">
        <f t="shared" si="43"/>
        <v>0.1817</v>
      </c>
      <c r="P48" s="28">
        <f t="shared" si="43"/>
        <v>0.18820000000000001</v>
      </c>
      <c r="Q48" s="28">
        <f t="shared" si="43"/>
        <v>0.1552</v>
      </c>
      <c r="R48" s="28">
        <f t="shared" si="43"/>
        <v>0.2</v>
      </c>
      <c r="S48" s="28">
        <f t="shared" si="43"/>
        <v>0.23119999999999999</v>
      </c>
      <c r="T48" s="28">
        <f t="shared" si="43"/>
        <v>0.22939999999999999</v>
      </c>
      <c r="U48" s="28">
        <f t="shared" si="43"/>
        <v>0.20834782608695654</v>
      </c>
      <c r="V48" s="28">
        <f t="shared" si="43"/>
        <v>0.21765217391304351</v>
      </c>
      <c r="W48" s="28">
        <f t="shared" si="43"/>
        <v>0.18390000000000001</v>
      </c>
      <c r="X48" s="28">
        <f t="shared" si="43"/>
        <v>0.2389</v>
      </c>
      <c r="Y48" s="28">
        <f t="shared" si="43"/>
        <v>0.2346</v>
      </c>
      <c r="Z48" s="28">
        <f t="shared" si="43"/>
        <v>0.23530000000000001</v>
      </c>
      <c r="AA48" s="28">
        <f t="shared" si="43"/>
        <v>0.13519999999999999</v>
      </c>
      <c r="AB48" s="28">
        <f t="shared" si="43"/>
        <v>0.13519999999999999</v>
      </c>
      <c r="AC48" s="28">
        <f t="shared" si="43"/>
        <v>0.20113043478260872</v>
      </c>
      <c r="AD48" s="28">
        <f t="shared" si="43"/>
        <v>0.23400000000000001</v>
      </c>
      <c r="AE48" s="84"/>
      <c r="AF48" s="28">
        <f>MIN(AF10:AF15)</f>
        <v>0.19500000000000001</v>
      </c>
      <c r="AG48" s="28">
        <f>MIN(AG10:AG15)</f>
        <v>0.18340000000000001</v>
      </c>
      <c r="AH48" s="28"/>
      <c r="AI48" s="28">
        <f>MIN(AI10:AI15)</f>
        <v>0.2351</v>
      </c>
      <c r="AJ48" s="28">
        <f>MIN(AJ10:AJ15)</f>
        <v>0.2419</v>
      </c>
      <c r="AK48" s="28">
        <f>MIN(AK10:AK15)</f>
        <v>0.1648</v>
      </c>
      <c r="AL48" s="80"/>
    </row>
    <row r="49" spans="1:38" x14ac:dyDescent="0.3">
      <c r="A49" s="76"/>
      <c r="B49" s="120"/>
      <c r="C49" s="78">
        <v>24</v>
      </c>
      <c r="D49" s="5" t="s">
        <v>120</v>
      </c>
      <c r="E49" s="10">
        <f t="shared" ref="E49:AI49" si="44">$C$49</f>
        <v>24</v>
      </c>
      <c r="F49" s="10">
        <f t="shared" si="44"/>
        <v>24</v>
      </c>
      <c r="G49" s="10">
        <f t="shared" si="44"/>
        <v>24</v>
      </c>
      <c r="H49" s="10">
        <f t="shared" si="44"/>
        <v>24</v>
      </c>
      <c r="I49" s="10">
        <f t="shared" si="44"/>
        <v>24</v>
      </c>
      <c r="J49" s="10">
        <f t="shared" si="44"/>
        <v>24</v>
      </c>
      <c r="K49" s="10">
        <f t="shared" si="44"/>
        <v>24</v>
      </c>
      <c r="L49" s="10">
        <f t="shared" si="44"/>
        <v>24</v>
      </c>
      <c r="M49" s="10">
        <f t="shared" si="44"/>
        <v>24</v>
      </c>
      <c r="N49" s="10">
        <f t="shared" si="44"/>
        <v>24</v>
      </c>
      <c r="O49" s="10">
        <f t="shared" si="44"/>
        <v>24</v>
      </c>
      <c r="P49" s="10">
        <f t="shared" si="44"/>
        <v>24</v>
      </c>
      <c r="Q49" s="10">
        <f t="shared" si="44"/>
        <v>24</v>
      </c>
      <c r="R49" s="10">
        <f t="shared" si="44"/>
        <v>24</v>
      </c>
      <c r="S49" s="10">
        <f t="shared" si="44"/>
        <v>24</v>
      </c>
      <c r="T49" s="10">
        <f t="shared" si="44"/>
        <v>24</v>
      </c>
      <c r="U49" s="10">
        <f t="shared" si="44"/>
        <v>24</v>
      </c>
      <c r="V49" s="10">
        <f t="shared" si="44"/>
        <v>24</v>
      </c>
      <c r="W49" s="10">
        <f t="shared" si="44"/>
        <v>24</v>
      </c>
      <c r="X49" s="10">
        <f t="shared" si="44"/>
        <v>24</v>
      </c>
      <c r="Y49" s="10">
        <f t="shared" si="44"/>
        <v>24</v>
      </c>
      <c r="Z49" s="10">
        <f t="shared" si="44"/>
        <v>24</v>
      </c>
      <c r="AA49" s="10">
        <f t="shared" si="44"/>
        <v>24</v>
      </c>
      <c r="AB49" s="10">
        <f t="shared" si="44"/>
        <v>24</v>
      </c>
      <c r="AC49" s="10">
        <f t="shared" si="44"/>
        <v>24</v>
      </c>
      <c r="AD49" s="10">
        <f t="shared" si="44"/>
        <v>24</v>
      </c>
      <c r="AE49" s="83"/>
      <c r="AF49" s="10">
        <f>$C$49</f>
        <v>24</v>
      </c>
      <c r="AG49" s="10">
        <f>$C$49</f>
        <v>24</v>
      </c>
      <c r="AH49" s="10"/>
      <c r="AI49" s="10">
        <f t="shared" si="44"/>
        <v>24</v>
      </c>
      <c r="AJ49" s="10">
        <f>$C$49</f>
        <v>24</v>
      </c>
      <c r="AK49" s="10">
        <f>$C$49</f>
        <v>24</v>
      </c>
      <c r="AL49" s="79"/>
    </row>
    <row r="50" spans="1:38" x14ac:dyDescent="0.3">
      <c r="A50" s="76"/>
      <c r="B50" s="120"/>
      <c r="C50" s="78"/>
      <c r="D50" s="5" t="s">
        <v>126</v>
      </c>
      <c r="E50" s="11">
        <f>E49*E48</f>
        <v>2.9039999999999999</v>
      </c>
      <c r="F50" s="11">
        <f t="shared" ref="F50:AD50" si="45">F49*F48</f>
        <v>2.6692079999999998</v>
      </c>
      <c r="G50" s="11">
        <f t="shared" si="45"/>
        <v>2.88</v>
      </c>
      <c r="H50" s="11">
        <f t="shared" si="45"/>
        <v>2.4259919999999999</v>
      </c>
      <c r="I50" s="11">
        <f t="shared" si="45"/>
        <v>4.944</v>
      </c>
      <c r="J50" s="11">
        <f t="shared" si="45"/>
        <v>4.3536000000000001</v>
      </c>
      <c r="K50" s="11">
        <f t="shared" si="45"/>
        <v>4.3895999999999997</v>
      </c>
      <c r="L50" s="11">
        <f t="shared" si="45"/>
        <v>3.6024000000000003</v>
      </c>
      <c r="M50" s="11">
        <f t="shared" si="45"/>
        <v>6.2327999999999992</v>
      </c>
      <c r="N50" s="11">
        <f t="shared" si="45"/>
        <v>4.0728</v>
      </c>
      <c r="O50" s="11">
        <f t="shared" si="45"/>
        <v>4.3608000000000002</v>
      </c>
      <c r="P50" s="11">
        <f t="shared" si="45"/>
        <v>4.5167999999999999</v>
      </c>
      <c r="Q50" s="11">
        <f t="shared" si="45"/>
        <v>3.7248000000000001</v>
      </c>
      <c r="R50" s="11">
        <f t="shared" si="45"/>
        <v>4.8000000000000007</v>
      </c>
      <c r="S50" s="11">
        <f t="shared" si="45"/>
        <v>5.5488</v>
      </c>
      <c r="T50" s="11">
        <f t="shared" si="45"/>
        <v>5.5055999999999994</v>
      </c>
      <c r="U50" s="11">
        <f t="shared" si="45"/>
        <v>5.0003478260869567</v>
      </c>
      <c r="V50" s="11">
        <f t="shared" si="45"/>
        <v>5.2236521739130444</v>
      </c>
      <c r="W50" s="11">
        <f t="shared" si="45"/>
        <v>4.4136000000000006</v>
      </c>
      <c r="X50" s="11">
        <f t="shared" si="45"/>
        <v>5.7336</v>
      </c>
      <c r="Y50" s="11">
        <f t="shared" si="45"/>
        <v>5.6303999999999998</v>
      </c>
      <c r="Z50" s="11">
        <f t="shared" si="45"/>
        <v>5.6471999999999998</v>
      </c>
      <c r="AA50" s="11">
        <f t="shared" si="45"/>
        <v>3.2447999999999997</v>
      </c>
      <c r="AB50" s="11">
        <f t="shared" si="45"/>
        <v>3.2447999999999997</v>
      </c>
      <c r="AC50" s="11">
        <f t="shared" si="45"/>
        <v>4.8271304347826094</v>
      </c>
      <c r="AD50" s="11">
        <f t="shared" si="45"/>
        <v>5.6160000000000005</v>
      </c>
      <c r="AE50" s="85"/>
      <c r="AF50" s="11">
        <f t="shared" ref="AF50:AK50" si="46">AF49*AF48</f>
        <v>4.68</v>
      </c>
      <c r="AG50" s="11">
        <f t="shared" si="46"/>
        <v>4.4016000000000002</v>
      </c>
      <c r="AH50" s="11"/>
      <c r="AI50" s="11">
        <f>AI49*AI48</f>
        <v>5.6424000000000003</v>
      </c>
      <c r="AJ50" s="11">
        <f t="shared" si="46"/>
        <v>5.8056000000000001</v>
      </c>
      <c r="AK50" s="11">
        <f t="shared" si="46"/>
        <v>3.9552</v>
      </c>
      <c r="AL50" s="81"/>
    </row>
    <row r="51" spans="1:38" x14ac:dyDescent="0.3">
      <c r="A51" s="76"/>
      <c r="B51" s="120"/>
      <c r="C51" s="78"/>
      <c r="D51" s="5" t="s">
        <v>121</v>
      </c>
      <c r="E51" s="11">
        <f>E49*E47</f>
        <v>3.8400000000000004E-2</v>
      </c>
      <c r="F51" s="11">
        <f t="shared" ref="F51:AD51" si="47">F49*F47</f>
        <v>0</v>
      </c>
      <c r="G51" s="11">
        <f t="shared" si="47"/>
        <v>0</v>
      </c>
      <c r="H51" s="11">
        <f t="shared" si="47"/>
        <v>0</v>
      </c>
      <c r="I51" s="11">
        <f t="shared" si="47"/>
        <v>3.8400000000000004E-2</v>
      </c>
      <c r="J51" s="11">
        <f t="shared" si="47"/>
        <v>0</v>
      </c>
      <c r="K51" s="11">
        <f t="shared" si="47"/>
        <v>0</v>
      </c>
      <c r="L51" s="11">
        <f t="shared" si="47"/>
        <v>0</v>
      </c>
      <c r="M51" s="11">
        <f t="shared" si="47"/>
        <v>0</v>
      </c>
      <c r="N51" s="11">
        <f t="shared" si="47"/>
        <v>0</v>
      </c>
      <c r="O51" s="11">
        <f t="shared" si="47"/>
        <v>0</v>
      </c>
      <c r="P51" s="11">
        <f t="shared" si="47"/>
        <v>0</v>
      </c>
      <c r="Q51" s="11">
        <f t="shared" si="47"/>
        <v>0</v>
      </c>
      <c r="R51" s="11">
        <f t="shared" si="47"/>
        <v>0</v>
      </c>
      <c r="S51" s="11">
        <f t="shared" si="47"/>
        <v>0</v>
      </c>
      <c r="T51" s="11">
        <f t="shared" si="47"/>
        <v>0</v>
      </c>
      <c r="U51" s="11">
        <f t="shared" si="47"/>
        <v>0</v>
      </c>
      <c r="V51" s="11">
        <f t="shared" si="47"/>
        <v>0</v>
      </c>
      <c r="W51" s="11">
        <f t="shared" si="47"/>
        <v>0</v>
      </c>
      <c r="X51" s="11">
        <f t="shared" si="47"/>
        <v>0</v>
      </c>
      <c r="Y51" s="11">
        <f t="shared" si="47"/>
        <v>0</v>
      </c>
      <c r="Z51" s="11">
        <f t="shared" si="47"/>
        <v>4.5600000000000002E-2</v>
      </c>
      <c r="AA51" s="11">
        <f t="shared" si="47"/>
        <v>0</v>
      </c>
      <c r="AB51" s="11">
        <f t="shared" si="47"/>
        <v>0</v>
      </c>
      <c r="AC51" s="11">
        <f t="shared" si="47"/>
        <v>0</v>
      </c>
      <c r="AD51" s="11">
        <f t="shared" si="47"/>
        <v>0</v>
      </c>
      <c r="AE51" s="85"/>
      <c r="AF51" s="11">
        <f t="shared" ref="AF51:AK51" si="48">AF49*AF47</f>
        <v>3.8400000000000004E-2</v>
      </c>
      <c r="AG51" s="11">
        <f t="shared" si="48"/>
        <v>0</v>
      </c>
      <c r="AH51" s="11"/>
      <c r="AI51" s="11">
        <f>AI49*AI47</f>
        <v>0</v>
      </c>
      <c r="AJ51" s="11">
        <f t="shared" si="48"/>
        <v>0</v>
      </c>
      <c r="AK51" s="11">
        <f t="shared" si="48"/>
        <v>0</v>
      </c>
      <c r="AL51" s="81"/>
    </row>
    <row r="52" spans="1:38" x14ac:dyDescent="0.3">
      <c r="A52" s="76"/>
      <c r="B52" s="120"/>
      <c r="C52" s="78"/>
      <c r="D52" s="5" t="s">
        <v>123</v>
      </c>
      <c r="E52" s="11">
        <f>(E50+E51)*1.15</f>
        <v>3.3837600000000001</v>
      </c>
      <c r="F52" s="11">
        <f t="shared" ref="F52:AD52" si="49">(F50+F51)*1.15</f>
        <v>3.0695891999999994</v>
      </c>
      <c r="G52" s="11">
        <f t="shared" si="49"/>
        <v>3.3119999999999998</v>
      </c>
      <c r="H52" s="11">
        <f t="shared" si="49"/>
        <v>2.7898907999999998</v>
      </c>
      <c r="I52" s="11">
        <f t="shared" si="49"/>
        <v>5.7297599999999997</v>
      </c>
      <c r="J52" s="11">
        <f t="shared" si="49"/>
        <v>5.00664</v>
      </c>
      <c r="K52" s="11">
        <f t="shared" si="49"/>
        <v>5.0480399999999994</v>
      </c>
      <c r="L52" s="11">
        <f t="shared" si="49"/>
        <v>4.14276</v>
      </c>
      <c r="M52" s="11">
        <f t="shared" si="49"/>
        <v>7.1677199999999983</v>
      </c>
      <c r="N52" s="11">
        <f t="shared" si="49"/>
        <v>4.6837199999999992</v>
      </c>
      <c r="O52" s="11">
        <f t="shared" si="49"/>
        <v>5.01492</v>
      </c>
      <c r="P52" s="11">
        <f t="shared" si="49"/>
        <v>5.1943199999999994</v>
      </c>
      <c r="Q52" s="11">
        <f t="shared" si="49"/>
        <v>4.2835200000000002</v>
      </c>
      <c r="R52" s="11">
        <f t="shared" si="49"/>
        <v>5.5200000000000005</v>
      </c>
      <c r="S52" s="11">
        <f t="shared" si="49"/>
        <v>6.3811199999999992</v>
      </c>
      <c r="T52" s="11">
        <f t="shared" si="49"/>
        <v>6.3314399999999988</v>
      </c>
      <c r="U52" s="11">
        <f t="shared" si="49"/>
        <v>5.7504</v>
      </c>
      <c r="V52" s="11">
        <f t="shared" si="49"/>
        <v>6.007200000000001</v>
      </c>
      <c r="W52" s="11">
        <f t="shared" si="49"/>
        <v>5.0756399999999999</v>
      </c>
      <c r="X52" s="11">
        <f t="shared" si="49"/>
        <v>6.5936399999999997</v>
      </c>
      <c r="Y52" s="11">
        <f t="shared" si="49"/>
        <v>6.4749599999999994</v>
      </c>
      <c r="Z52" s="11">
        <f t="shared" si="49"/>
        <v>6.5467199999999997</v>
      </c>
      <c r="AA52" s="11">
        <f t="shared" si="49"/>
        <v>3.7315199999999993</v>
      </c>
      <c r="AB52" s="11">
        <f t="shared" si="49"/>
        <v>3.7315199999999993</v>
      </c>
      <c r="AC52" s="11">
        <f t="shared" si="49"/>
        <v>5.5512000000000006</v>
      </c>
      <c r="AD52" s="11">
        <f t="shared" si="49"/>
        <v>6.4584000000000001</v>
      </c>
      <c r="AE52" s="85"/>
      <c r="AF52" s="11">
        <f t="shared" ref="AF52:AK52" si="50">(AF50+AF51)*1.15</f>
        <v>5.4261599999999994</v>
      </c>
      <c r="AG52" s="11">
        <f t="shared" si="50"/>
        <v>5.0618400000000001</v>
      </c>
      <c r="AH52" s="11"/>
      <c r="AI52" s="11">
        <f>(AI50+AI51)*1.15</f>
        <v>6.4887600000000001</v>
      </c>
      <c r="AJ52" s="11">
        <f t="shared" si="50"/>
        <v>6.6764399999999995</v>
      </c>
      <c r="AK52" s="11">
        <f t="shared" si="50"/>
        <v>4.5484799999999996</v>
      </c>
      <c r="AL52" s="81"/>
    </row>
    <row r="53" spans="1:38" x14ac:dyDescent="0.3">
      <c r="A53" s="76"/>
      <c r="B53" s="120"/>
      <c r="C53" s="78"/>
      <c r="D53" s="5" t="s">
        <v>124</v>
      </c>
      <c r="E53" s="11">
        <f>E46*1.15</f>
        <v>1.5019</v>
      </c>
      <c r="F53" s="11">
        <f t="shared" ref="F53:AD53" si="51">F46*1.15</f>
        <v>2.005255</v>
      </c>
      <c r="G53" s="11">
        <f t="shared" si="51"/>
        <v>2.6449999999999996</v>
      </c>
      <c r="H53" s="11">
        <f t="shared" si="51"/>
        <v>1.6371399999999998</v>
      </c>
      <c r="I53" s="11">
        <f t="shared" si="51"/>
        <v>2.093</v>
      </c>
      <c r="J53" s="11">
        <f t="shared" si="51"/>
        <v>1.52214</v>
      </c>
      <c r="K53" s="11">
        <f t="shared" si="51"/>
        <v>1.52214</v>
      </c>
      <c r="L53" s="11">
        <f t="shared" si="51"/>
        <v>1.52214</v>
      </c>
      <c r="M53" s="11">
        <f t="shared" si="51"/>
        <v>1.4259999999999999</v>
      </c>
      <c r="N53" s="11">
        <f t="shared" si="51"/>
        <v>1.4259999999999999</v>
      </c>
      <c r="O53" s="11">
        <f t="shared" si="51"/>
        <v>1.0234999999999999</v>
      </c>
      <c r="P53" s="11">
        <f t="shared" si="51"/>
        <v>1.6371399999999998</v>
      </c>
      <c r="Q53" s="11">
        <f t="shared" si="51"/>
        <v>1.6371399999999998</v>
      </c>
      <c r="R53" s="11">
        <f t="shared" si="51"/>
        <v>0.69</v>
      </c>
      <c r="S53" s="11">
        <f t="shared" si="51"/>
        <v>1.266265</v>
      </c>
      <c r="T53" s="11">
        <f t="shared" si="51"/>
        <v>1.8733499999999998</v>
      </c>
      <c r="U53" s="11">
        <f t="shared" si="51"/>
        <v>1.5187999999999999</v>
      </c>
      <c r="V53" s="11">
        <f t="shared" si="51"/>
        <v>1.8055000000000001</v>
      </c>
      <c r="W53" s="11">
        <f t="shared" si="51"/>
        <v>2.5414999999999996</v>
      </c>
      <c r="X53" s="11">
        <f t="shared" si="51"/>
        <v>1.2631600000000001</v>
      </c>
      <c r="Y53" s="11">
        <f t="shared" si="51"/>
        <v>1.24407</v>
      </c>
      <c r="Z53" s="11">
        <f t="shared" si="51"/>
        <v>2.0297269999999998</v>
      </c>
      <c r="AA53" s="11">
        <f t="shared" si="51"/>
        <v>1.6440399999999999</v>
      </c>
      <c r="AB53" s="11">
        <f t="shared" si="51"/>
        <v>1.6440399999999999</v>
      </c>
      <c r="AC53" s="11">
        <f t="shared" si="51"/>
        <v>1.4415999999999998</v>
      </c>
      <c r="AD53" s="11">
        <f t="shared" si="51"/>
        <v>1.6486399999999999</v>
      </c>
      <c r="AE53" s="85"/>
      <c r="AF53" s="11">
        <f t="shared" ref="AF53:AK53" si="52">AF46*1.15</f>
        <v>2.4931999999999999</v>
      </c>
      <c r="AG53" s="11">
        <f t="shared" si="52"/>
        <v>2.5644999999999998</v>
      </c>
      <c r="AH53" s="11"/>
      <c r="AI53" s="11">
        <f>AI46*1.15</f>
        <v>2.8500449999999997</v>
      </c>
      <c r="AJ53" s="11">
        <f t="shared" si="52"/>
        <v>2.4402999999999997</v>
      </c>
      <c r="AK53" s="11">
        <f t="shared" si="52"/>
        <v>2.2769999999999997</v>
      </c>
      <c r="AL53" s="81"/>
    </row>
    <row r="54" spans="1:38" x14ac:dyDescent="0.3">
      <c r="A54" s="76"/>
      <c r="B54" s="120"/>
      <c r="C54" s="78"/>
      <c r="D54" s="5" t="s">
        <v>122</v>
      </c>
      <c r="E54" s="11">
        <f>E52+E53</f>
        <v>4.8856599999999997</v>
      </c>
      <c r="F54" s="11">
        <f t="shared" ref="F54:AD54" si="53">F52+F53</f>
        <v>5.0748441999999994</v>
      </c>
      <c r="G54" s="11">
        <f t="shared" si="53"/>
        <v>5.956999999999999</v>
      </c>
      <c r="H54" s="11">
        <f t="shared" si="53"/>
        <v>4.4270307999999998</v>
      </c>
      <c r="I54" s="11">
        <f t="shared" si="53"/>
        <v>7.8227599999999997</v>
      </c>
      <c r="J54" s="11">
        <f t="shared" si="53"/>
        <v>6.5287800000000002</v>
      </c>
      <c r="K54" s="11">
        <f t="shared" si="53"/>
        <v>6.5701799999999997</v>
      </c>
      <c r="L54" s="11">
        <f t="shared" si="53"/>
        <v>5.6649000000000003</v>
      </c>
      <c r="M54" s="11">
        <f t="shared" si="53"/>
        <v>8.5937199999999976</v>
      </c>
      <c r="N54" s="11">
        <f t="shared" si="53"/>
        <v>6.1097199999999994</v>
      </c>
      <c r="O54" s="11">
        <f t="shared" si="53"/>
        <v>6.0384200000000003</v>
      </c>
      <c r="P54" s="11">
        <f t="shared" si="53"/>
        <v>6.831459999999999</v>
      </c>
      <c r="Q54" s="11">
        <f t="shared" si="53"/>
        <v>5.9206599999999998</v>
      </c>
      <c r="R54" s="11">
        <f t="shared" si="53"/>
        <v>6.2100000000000009</v>
      </c>
      <c r="S54" s="11">
        <f t="shared" si="53"/>
        <v>7.647384999999999</v>
      </c>
      <c r="T54" s="11">
        <f t="shared" si="53"/>
        <v>8.2047899999999991</v>
      </c>
      <c r="U54" s="11">
        <f t="shared" si="53"/>
        <v>7.2691999999999997</v>
      </c>
      <c r="V54" s="11">
        <f t="shared" si="53"/>
        <v>7.8127000000000013</v>
      </c>
      <c r="W54" s="11">
        <f t="shared" si="53"/>
        <v>7.6171399999999991</v>
      </c>
      <c r="X54" s="11">
        <f t="shared" si="53"/>
        <v>7.8567999999999998</v>
      </c>
      <c r="Y54" s="11">
        <f t="shared" si="53"/>
        <v>7.7190299999999992</v>
      </c>
      <c r="Z54" s="11">
        <f t="shared" si="53"/>
        <v>8.5764469999999999</v>
      </c>
      <c r="AA54" s="11">
        <f t="shared" si="53"/>
        <v>5.3755599999999992</v>
      </c>
      <c r="AB54" s="11">
        <f t="shared" si="53"/>
        <v>5.3755599999999992</v>
      </c>
      <c r="AC54" s="11">
        <f t="shared" si="53"/>
        <v>6.9928000000000008</v>
      </c>
      <c r="AD54" s="11">
        <f t="shared" si="53"/>
        <v>8.1070399999999996</v>
      </c>
      <c r="AE54" s="85"/>
      <c r="AF54" s="11">
        <f t="shared" ref="AF54:AK54" si="54">AF52+AF53</f>
        <v>7.9193599999999993</v>
      </c>
      <c r="AG54" s="11">
        <f t="shared" si="54"/>
        <v>7.6263399999999999</v>
      </c>
      <c r="AH54" s="11"/>
      <c r="AI54" s="11">
        <f>AI52+AI53</f>
        <v>9.3388050000000007</v>
      </c>
      <c r="AJ54" s="11">
        <f t="shared" si="54"/>
        <v>9.1167400000000001</v>
      </c>
      <c r="AK54" s="11">
        <f t="shared" si="54"/>
        <v>6.8254799999999989</v>
      </c>
      <c r="AL54" s="81"/>
    </row>
    <row r="55" spans="1:38" x14ac:dyDescent="0.3">
      <c r="A55" s="88"/>
      <c r="AE55" s="83"/>
      <c r="AL55" s="79"/>
    </row>
    <row r="56" spans="1:38" x14ac:dyDescent="0.3">
      <c r="A56" s="87"/>
      <c r="B56" s="46"/>
      <c r="C56" s="46"/>
      <c r="D56" s="49" t="str">
        <f>CONCATENATE("Best plans for ",B2, " assuming annual consumption of ",B26, " kWh")</f>
        <v>Best plans for Christchurch assuming annual consumption of 10210 kWh</v>
      </c>
      <c r="E56" s="46"/>
      <c r="F56" s="46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</row>
    <row r="57" spans="1:38" x14ac:dyDescent="0.3">
      <c r="A57" s="87"/>
      <c r="B57" s="46"/>
      <c r="C57" s="46"/>
      <c r="D57" s="49" t="str">
        <f t="shared" ref="D57:AD58" si="55">D1</f>
        <v>Plan Type</v>
      </c>
      <c r="E57" s="49" t="str">
        <f t="shared" si="55"/>
        <v>EV plan</v>
      </c>
      <c r="F57" s="49" t="str">
        <f t="shared" si="55"/>
        <v>EV plan</v>
      </c>
      <c r="G57" s="49" t="str">
        <f t="shared" si="55"/>
        <v>EV plan</v>
      </c>
      <c r="H57" s="49" t="str">
        <f t="shared" si="55"/>
        <v>EV plan</v>
      </c>
      <c r="I57" s="49" t="str">
        <f t="shared" si="55"/>
        <v>Regular power plan</v>
      </c>
      <c r="J57" s="49" t="str">
        <f t="shared" si="55"/>
        <v>Regular power plan</v>
      </c>
      <c r="K57" s="49" t="str">
        <f t="shared" si="55"/>
        <v>Regular power plan</v>
      </c>
      <c r="L57" s="49" t="str">
        <f t="shared" si="55"/>
        <v>Regular power plan</v>
      </c>
      <c r="M57" s="49" t="str">
        <f t="shared" si="55"/>
        <v>Regular power plan</v>
      </c>
      <c r="N57" s="49" t="str">
        <f t="shared" si="55"/>
        <v>Regular power plan</v>
      </c>
      <c r="O57" s="49" t="str">
        <f t="shared" si="55"/>
        <v>Regular power plan</v>
      </c>
      <c r="P57" s="49" t="str">
        <f t="shared" si="55"/>
        <v>Regular power plan</v>
      </c>
      <c r="Q57" s="49" t="str">
        <f t="shared" si="55"/>
        <v>Regular power plan</v>
      </c>
      <c r="R57" s="49" t="str">
        <f t="shared" si="55"/>
        <v>Regular power plan</v>
      </c>
      <c r="S57" s="49" t="str">
        <f t="shared" si="55"/>
        <v>Regular power plan</v>
      </c>
      <c r="T57" s="49" t="str">
        <f t="shared" si="55"/>
        <v>Regular power plan</v>
      </c>
      <c r="U57" s="49" t="str">
        <f t="shared" si="55"/>
        <v>Regular power plan</v>
      </c>
      <c r="V57" s="49" t="str">
        <f t="shared" si="55"/>
        <v>Regular power plan</v>
      </c>
      <c r="W57" s="49" t="str">
        <f t="shared" si="55"/>
        <v>Regular power plan</v>
      </c>
      <c r="X57" s="49" t="str">
        <f t="shared" si="55"/>
        <v>Regular power plan</v>
      </c>
      <c r="Y57" s="49" t="str">
        <f t="shared" si="55"/>
        <v>Regular power plan</v>
      </c>
      <c r="Z57" s="49" t="str">
        <f t="shared" si="55"/>
        <v>Regular power plan</v>
      </c>
      <c r="AA57" s="49" t="str">
        <f t="shared" si="55"/>
        <v>Regular power plan</v>
      </c>
      <c r="AB57" s="49" t="str">
        <f t="shared" si="55"/>
        <v>Regular power plan</v>
      </c>
      <c r="AC57" s="49" t="str">
        <f t="shared" si="55"/>
        <v>Regular power plan</v>
      </c>
      <c r="AD57" s="49" t="str">
        <f t="shared" si="55"/>
        <v>Regular power plan</v>
      </c>
      <c r="AE57" s="83"/>
      <c r="AF57" s="49" t="str">
        <f t="shared" ref="AF57:AK58" si="56">AF1</f>
        <v>Bundle Power Plan</v>
      </c>
      <c r="AG57" s="49" t="str">
        <f t="shared" si="56"/>
        <v>Bundle Power Plan</v>
      </c>
      <c r="AH57" s="49"/>
      <c r="AI57" s="49" t="str">
        <f>AI1</f>
        <v>Bundle power plan</v>
      </c>
      <c r="AJ57" s="49" t="str">
        <f t="shared" si="56"/>
        <v>Bundle Power Plan</v>
      </c>
      <c r="AK57" s="49" t="str">
        <f t="shared" si="56"/>
        <v>Bundle Power Plan</v>
      </c>
      <c r="AL57" s="79"/>
    </row>
    <row r="58" spans="1:38" ht="14.4" customHeight="1" x14ac:dyDescent="0.3">
      <c r="A58" s="87"/>
      <c r="B58" s="75"/>
      <c r="C58" s="75"/>
      <c r="D58" s="5" t="s">
        <v>106</v>
      </c>
      <c r="E58" s="5" t="str">
        <f t="shared" si="55"/>
        <v>Contact EV - Good Charge (Standard)</v>
      </c>
      <c r="F58" s="5" t="str">
        <f t="shared" si="55"/>
        <v>Meridian EV</v>
      </c>
      <c r="G58" s="5" t="str">
        <f t="shared" si="55"/>
        <v>Genesis EV Plan</v>
      </c>
      <c r="H58" s="5" t="str">
        <f t="shared" si="55"/>
        <v>Z Energy - EV at Home Plan</v>
      </c>
      <c r="I58" s="5" t="str">
        <f t="shared" si="55"/>
        <v>Contact Basic Plan (Standard)</v>
      </c>
      <c r="J58" s="5" t="str">
        <f t="shared" si="55"/>
        <v>Ecotricity ecoSAVER (Standard)</v>
      </c>
      <c r="K58" s="5" t="str">
        <f t="shared" si="55"/>
        <v>Ecotricity ecoANYTIME (Standard)</v>
      </c>
      <c r="L58" s="5" t="str">
        <f t="shared" si="55"/>
        <v>Ecotricity ecoWHOLESALE (Standard)</v>
      </c>
      <c r="M58" s="5" t="str">
        <f t="shared" si="55"/>
        <v>Electric Kiwi - Kiwi (Standard)</v>
      </c>
      <c r="N58" s="5" t="str">
        <f t="shared" si="55"/>
        <v>Electric Kiwi - MoveMaster (Standard)</v>
      </c>
      <c r="O58" s="5" t="str">
        <f t="shared" si="55"/>
        <v>Electric Kiwi - Prepay 300 (Standard)</v>
      </c>
      <c r="P58" s="5" t="str">
        <f t="shared" si="55"/>
        <v>Flick Energy Flat (Standard)</v>
      </c>
      <c r="Q58" s="5" t="str">
        <f t="shared" si="55"/>
        <v>Flick Energy Off Peak (Standard)</v>
      </c>
      <c r="R58" s="5" t="str">
        <f t="shared" si="55"/>
        <v>Frank Energy (Standard)</v>
      </c>
      <c r="S58" s="5" t="str">
        <f t="shared" si="55"/>
        <v>Genesis Energy Basic (Standard)</v>
      </c>
      <c r="T58" s="5" t="str">
        <f t="shared" si="55"/>
        <v>Genesis Energy Plus (Standard)</v>
      </c>
      <c r="U58" s="5" t="str">
        <f t="shared" si="55"/>
        <v>Globug (Standard)</v>
      </c>
      <c r="V58" s="5" t="str">
        <f t="shared" si="55"/>
        <v>Mercury Open Term (Standard)</v>
      </c>
      <c r="W58" s="5" t="str">
        <f t="shared" si="55"/>
        <v>Mercury 1 Year Fixed (Standard)</v>
      </c>
      <c r="X58" s="5" t="str">
        <f t="shared" si="55"/>
        <v>Meridian 2- year contract (Standard)</v>
      </c>
      <c r="Y58" s="5" t="str">
        <f t="shared" si="55"/>
        <v>Meridian No Fixed Term (Standard)</v>
      </c>
      <c r="Z58" s="5" t="str">
        <f t="shared" si="55"/>
        <v>Nova Energy (Standard)</v>
      </c>
      <c r="AA58" s="5" t="str">
        <f t="shared" si="55"/>
        <v>Octopus Flexi (Standard)</v>
      </c>
      <c r="AB58" s="5" t="str">
        <f t="shared" si="55"/>
        <v>Octopus Peaker (Standard)</v>
      </c>
      <c r="AC58" s="5" t="str">
        <f t="shared" si="55"/>
        <v>Powershop (Standard)</v>
      </c>
      <c r="AD58" s="5" t="str">
        <f t="shared" si="55"/>
        <v>Z Fuel back home (Standard)</v>
      </c>
      <c r="AE58" s="83"/>
      <c r="AF58" s="5" t="str">
        <f t="shared" si="56"/>
        <v>Contact Broadband Bundle (Standard)</v>
      </c>
      <c r="AG58" s="5" t="str">
        <f t="shared" si="56"/>
        <v>Mercury Broadband Bundle (Standard)</v>
      </c>
      <c r="AH58" s="5"/>
      <c r="AI58" s="5" t="str">
        <f>AI2</f>
        <v>Slingshot (Standard)</v>
      </c>
      <c r="AJ58" s="5" t="str">
        <f t="shared" si="56"/>
        <v>2degrees Bundle (Standard)</v>
      </c>
      <c r="AK58" s="5" t="str">
        <f t="shared" si="56"/>
        <v>Electric Kiwi - PowerShifter (Standard)</v>
      </c>
      <c r="AL58" s="79"/>
    </row>
    <row r="59" spans="1:38" ht="28.8" customHeight="1" x14ac:dyDescent="0.3">
      <c r="A59" s="87"/>
      <c r="B59" s="106" t="s">
        <v>90</v>
      </c>
      <c r="C59" s="106"/>
      <c r="D59" s="5" t="s">
        <v>74</v>
      </c>
      <c r="E59" s="6">
        <f t="shared" ref="E59:AD59" si="57">E24</f>
        <v>2918.9197649999992</v>
      </c>
      <c r="F59" s="6">
        <f t="shared" si="57"/>
        <v>2621.9821098073498</v>
      </c>
      <c r="G59" s="6">
        <f t="shared" si="57"/>
        <v>2939.9759285099999</v>
      </c>
      <c r="H59" s="6">
        <f t="shared" si="57"/>
        <v>2597.7171025499997</v>
      </c>
      <c r="I59" s="6">
        <f t="shared" si="57"/>
        <v>3201.4803999999995</v>
      </c>
      <c r="J59" s="6">
        <f t="shared" si="57"/>
        <v>3544.8495849999999</v>
      </c>
      <c r="K59" s="6">
        <f t="shared" si="57"/>
        <v>3520.6620949999997</v>
      </c>
      <c r="L59" s="6">
        <f t="shared" si="57"/>
        <v>3353.7214480000002</v>
      </c>
      <c r="M59" s="6">
        <f t="shared" si="57"/>
        <v>4037.4919440000003</v>
      </c>
      <c r="N59" s="6">
        <f t="shared" si="57"/>
        <v>3633.7487249999995</v>
      </c>
      <c r="O59" s="6">
        <f t="shared" si="57"/>
        <v>2833.773995</v>
      </c>
      <c r="P59" s="6">
        <f t="shared" si="57"/>
        <v>2807.3063999999995</v>
      </c>
      <c r="Q59" s="6">
        <f t="shared" si="57"/>
        <v>2999.3738569999996</v>
      </c>
      <c r="R59" s="6">
        <f t="shared" si="57"/>
        <v>2600.1499999999996</v>
      </c>
      <c r="S59" s="6">
        <f t="shared" si="57"/>
        <v>3176.8215249999994</v>
      </c>
      <c r="T59" s="6">
        <f t="shared" si="57"/>
        <v>3074.6364789999998</v>
      </c>
      <c r="U59" s="6">
        <f t="shared" si="57"/>
        <v>3000.6780000000003</v>
      </c>
      <c r="V59" s="6">
        <f t="shared" si="57"/>
        <v>3214.5705000000003</v>
      </c>
      <c r="W59" s="6">
        <f t="shared" si="57"/>
        <v>2836.9093499999999</v>
      </c>
      <c r="X59" s="6">
        <f t="shared" si="57"/>
        <v>3066.0977499999999</v>
      </c>
      <c r="Y59" s="6">
        <f t="shared" si="57"/>
        <v>3088.6414500000001</v>
      </c>
      <c r="Z59" s="6">
        <f t="shared" si="57"/>
        <v>3525.9341550000004</v>
      </c>
      <c r="AA59" s="6">
        <f t="shared" si="57"/>
        <v>3182.8406135</v>
      </c>
      <c r="AB59" s="6">
        <f t="shared" si="57"/>
        <v>3182.8406135</v>
      </c>
      <c r="AC59" s="6">
        <f t="shared" si="57"/>
        <v>2737.7569999999996</v>
      </c>
      <c r="AD59" s="6">
        <f t="shared" si="57"/>
        <v>3349.2646</v>
      </c>
      <c r="AE59" s="85"/>
      <c r="AF59" s="6">
        <f>AF24</f>
        <v>3218.3968999999997</v>
      </c>
      <c r="AG59" s="6">
        <f>AG24</f>
        <v>3089.4335999999998</v>
      </c>
      <c r="AH59" s="6"/>
      <c r="AI59" s="6">
        <f>AI24</f>
        <v>3560.6930749999997</v>
      </c>
      <c r="AJ59" s="6">
        <f>AJ24</f>
        <v>3730.9783499999994</v>
      </c>
      <c r="AK59" s="6">
        <f>AK24</f>
        <v>2766.1041999999998</v>
      </c>
      <c r="AL59" s="81"/>
    </row>
    <row r="60" spans="1:38" x14ac:dyDescent="0.3">
      <c r="A60" s="87"/>
      <c r="B60" s="106"/>
      <c r="C60" s="106"/>
      <c r="D60" s="5" t="s">
        <v>75</v>
      </c>
      <c r="E60" s="5" t="str">
        <f t="shared" ref="E60:AD60" si="58">E3</f>
        <v>Open</v>
      </c>
      <c r="F60" s="5" t="str">
        <f t="shared" si="58"/>
        <v>Fixed (24 months, prices fixed too)</v>
      </c>
      <c r="G60" s="5" t="str">
        <f t="shared" si="58"/>
        <v>Fixed (12 months)</v>
      </c>
      <c r="H60" s="5" t="str">
        <f t="shared" si="58"/>
        <v>Open</v>
      </c>
      <c r="I60" s="5" t="str">
        <f t="shared" si="58"/>
        <v>Open</v>
      </c>
      <c r="J60" s="5" t="str">
        <f t="shared" si="58"/>
        <v xml:space="preserve">Open </v>
      </c>
      <c r="K60" s="5" t="str">
        <f t="shared" si="58"/>
        <v>Open (prices fixed for 12 months)</v>
      </c>
      <c r="L60" s="5" t="str">
        <f t="shared" si="58"/>
        <v>Open (prices change every 30 minutes)</v>
      </c>
      <c r="M60" s="5" t="str">
        <f t="shared" si="58"/>
        <v>Open</v>
      </c>
      <c r="N60" s="5" t="str">
        <f t="shared" si="58"/>
        <v>Open</v>
      </c>
      <c r="O60" s="5" t="str">
        <f t="shared" si="58"/>
        <v>Open</v>
      </c>
      <c r="P60" s="5" t="str">
        <f t="shared" si="58"/>
        <v>Open</v>
      </c>
      <c r="Q60" s="5" t="str">
        <f t="shared" si="58"/>
        <v>Open</v>
      </c>
      <c r="R60" s="5" t="str">
        <f t="shared" si="58"/>
        <v>Open</v>
      </c>
      <c r="S60" s="5" t="str">
        <f t="shared" si="58"/>
        <v>Fixed (12 months)</v>
      </c>
      <c r="T60" s="5" t="str">
        <f t="shared" si="58"/>
        <v>Open or Fixed</v>
      </c>
      <c r="U60" s="5" t="str">
        <f t="shared" si="58"/>
        <v>Open</v>
      </c>
      <c r="V60" s="5" t="str">
        <f t="shared" si="58"/>
        <v>Open</v>
      </c>
      <c r="W60" s="5" t="str">
        <f t="shared" si="58"/>
        <v>Fixed (12 months)</v>
      </c>
      <c r="X60" s="5" t="str">
        <f t="shared" si="58"/>
        <v>Fixed (24 months)</v>
      </c>
      <c r="Y60" s="5" t="str">
        <f t="shared" si="58"/>
        <v>Open</v>
      </c>
      <c r="Z60" s="5" t="str">
        <f t="shared" si="58"/>
        <v>Open</v>
      </c>
      <c r="AA60" s="5" t="str">
        <f t="shared" si="58"/>
        <v>Open</v>
      </c>
      <c r="AB60" s="5" t="str">
        <f t="shared" si="58"/>
        <v>Open</v>
      </c>
      <c r="AC60" s="5" t="str">
        <f t="shared" si="58"/>
        <v>Open</v>
      </c>
      <c r="AD60" s="5" t="str">
        <f t="shared" si="58"/>
        <v>Open</v>
      </c>
      <c r="AE60" s="83"/>
      <c r="AF60" s="5" t="str">
        <f>AF3</f>
        <v>Open</v>
      </c>
      <c r="AG60" s="5" t="str">
        <f>AG3</f>
        <v>Fixed (12 months)</v>
      </c>
      <c r="AH60" s="5"/>
      <c r="AI60" s="5" t="str">
        <f>AI3</f>
        <v>Fixed 12 months</v>
      </c>
      <c r="AJ60" s="5" t="str">
        <f>AJ3</f>
        <v>Open / Fixed</v>
      </c>
      <c r="AK60" s="5" t="e">
        <f>AK3</f>
        <v>#N/A</v>
      </c>
      <c r="AL60" s="79"/>
    </row>
    <row r="61" spans="1:38" x14ac:dyDescent="0.3">
      <c r="A61" s="87"/>
      <c r="B61" s="106"/>
      <c r="C61" s="106"/>
      <c r="D61" s="5" t="s">
        <v>107</v>
      </c>
      <c r="E61" s="5">
        <f t="shared" ref="E61:AD61" si="59">E19</f>
        <v>0</v>
      </c>
      <c r="F61" s="5" t="str">
        <f t="shared" si="59"/>
        <v>EV01</v>
      </c>
      <c r="G61" s="5" t="str">
        <f t="shared" si="59"/>
        <v>EV04</v>
      </c>
      <c r="H61" s="5" t="str">
        <f t="shared" si="59"/>
        <v>EV05</v>
      </c>
      <c r="I61" s="5" t="str">
        <f t="shared" si="59"/>
        <v>.</v>
      </c>
      <c r="J61" s="5" t="str">
        <f t="shared" si="59"/>
        <v>.</v>
      </c>
      <c r="K61" s="5" t="str">
        <f t="shared" si="59"/>
        <v>.</v>
      </c>
      <c r="L61" s="5" t="str">
        <f t="shared" si="59"/>
        <v>.</v>
      </c>
      <c r="M61" s="5" t="str">
        <f t="shared" si="59"/>
        <v>.</v>
      </c>
      <c r="N61" s="5" t="str">
        <f t="shared" si="59"/>
        <v>.</v>
      </c>
      <c r="O61" s="5">
        <f t="shared" si="59"/>
        <v>0</v>
      </c>
      <c r="P61" s="5" t="str">
        <f t="shared" si="59"/>
        <v>.</v>
      </c>
      <c r="Q61" s="5" t="str">
        <f t="shared" si="59"/>
        <v>.</v>
      </c>
      <c r="R61" s="5" t="str">
        <f t="shared" si="59"/>
        <v>.</v>
      </c>
      <c r="S61" s="5" t="str">
        <f t="shared" si="59"/>
        <v>.</v>
      </c>
      <c r="T61" s="5" t="str">
        <f t="shared" si="59"/>
        <v>DISC-03</v>
      </c>
      <c r="U61" s="5" t="str">
        <f t="shared" si="59"/>
        <v>.</v>
      </c>
      <c r="V61" s="5" t="str">
        <f t="shared" si="59"/>
        <v>.</v>
      </c>
      <c r="W61" s="5" t="str">
        <f t="shared" si="59"/>
        <v>DISC-04</v>
      </c>
      <c r="X61" s="5" t="str">
        <f t="shared" si="59"/>
        <v>DISC-07</v>
      </c>
      <c r="Y61" s="5" t="str">
        <f t="shared" si="59"/>
        <v>DISC-10</v>
      </c>
      <c r="Z61" s="5" t="str">
        <f t="shared" si="59"/>
        <v>.</v>
      </c>
      <c r="AA61" s="5" t="str">
        <f t="shared" si="59"/>
        <v>.</v>
      </c>
      <c r="AB61" s="5" t="str">
        <f t="shared" si="59"/>
        <v>.</v>
      </c>
      <c r="AC61" s="5" t="str">
        <f t="shared" si="59"/>
        <v>DISC-08</v>
      </c>
      <c r="AD61" s="5" t="str">
        <f t="shared" si="59"/>
        <v>DISC-09</v>
      </c>
      <c r="AE61" s="83"/>
      <c r="AF61" s="5" t="str">
        <f>AF19</f>
        <v>BUND-05</v>
      </c>
      <c r="AG61" s="5" t="str">
        <f>AG19</f>
        <v>BUND-04</v>
      </c>
      <c r="AH61" s="5"/>
      <c r="AI61" s="5" t="str">
        <f>AI19</f>
        <v>BUND-02</v>
      </c>
      <c r="AJ61" s="5" t="str">
        <f>AJ19</f>
        <v>BUND-06</v>
      </c>
      <c r="AK61" s="5" t="e">
        <f>AK19</f>
        <v>#N/A</v>
      </c>
      <c r="AL61" s="79"/>
    </row>
    <row r="62" spans="1:38" x14ac:dyDescent="0.3">
      <c r="A62" s="118"/>
      <c r="B62" s="118" t="s">
        <v>217</v>
      </c>
      <c r="C62" s="118"/>
      <c r="D62" s="12" t="s">
        <v>157</v>
      </c>
      <c r="E62" s="51">
        <f>E52</f>
        <v>3.3837600000000001</v>
      </c>
      <c r="F62" s="51">
        <f>F52</f>
        <v>3.0695891999999994</v>
      </c>
      <c r="G62" s="51">
        <f>G52</f>
        <v>3.3119999999999998</v>
      </c>
      <c r="H62" s="51">
        <f>H52</f>
        <v>2.7898907999999998</v>
      </c>
      <c r="I62" s="51">
        <f t="shared" ref="I62:AD62" si="60">I52</f>
        <v>5.7297599999999997</v>
      </c>
      <c r="J62" s="51">
        <f t="shared" si="60"/>
        <v>5.00664</v>
      </c>
      <c r="K62" s="51">
        <f t="shared" si="60"/>
        <v>5.0480399999999994</v>
      </c>
      <c r="L62" s="51">
        <f t="shared" si="60"/>
        <v>4.14276</v>
      </c>
      <c r="M62" s="51">
        <f t="shared" si="60"/>
        <v>7.1677199999999983</v>
      </c>
      <c r="N62" s="51">
        <f t="shared" si="60"/>
        <v>4.6837199999999992</v>
      </c>
      <c r="O62" s="51">
        <f t="shared" si="60"/>
        <v>5.01492</v>
      </c>
      <c r="P62" s="51">
        <f t="shared" si="60"/>
        <v>5.1943199999999994</v>
      </c>
      <c r="Q62" s="51">
        <f t="shared" si="60"/>
        <v>4.2835200000000002</v>
      </c>
      <c r="R62" s="51">
        <f t="shared" si="60"/>
        <v>5.5200000000000005</v>
      </c>
      <c r="S62" s="51">
        <f t="shared" si="60"/>
        <v>6.3811199999999992</v>
      </c>
      <c r="T62" s="51">
        <f t="shared" si="60"/>
        <v>6.3314399999999988</v>
      </c>
      <c r="U62" s="51">
        <f t="shared" si="60"/>
        <v>5.7504</v>
      </c>
      <c r="V62" s="51">
        <f t="shared" si="60"/>
        <v>6.007200000000001</v>
      </c>
      <c r="W62" s="51">
        <f t="shared" si="60"/>
        <v>5.0756399999999999</v>
      </c>
      <c r="X62" s="51">
        <f t="shared" si="60"/>
        <v>6.5936399999999997</v>
      </c>
      <c r="Y62" s="51">
        <f t="shared" si="60"/>
        <v>6.4749599999999994</v>
      </c>
      <c r="Z62" s="51">
        <f t="shared" si="60"/>
        <v>6.5467199999999997</v>
      </c>
      <c r="AA62" s="51">
        <f t="shared" si="60"/>
        <v>3.7315199999999993</v>
      </c>
      <c r="AB62" s="51">
        <f t="shared" si="60"/>
        <v>3.7315199999999993</v>
      </c>
      <c r="AC62" s="51">
        <f t="shared" si="60"/>
        <v>5.5512000000000006</v>
      </c>
      <c r="AD62" s="51">
        <f t="shared" si="60"/>
        <v>6.4584000000000001</v>
      </c>
      <c r="AE62" s="85"/>
      <c r="AF62" s="51">
        <f t="shared" ref="AF62:AK62" si="61">AF52</f>
        <v>5.4261599999999994</v>
      </c>
      <c r="AG62" s="51">
        <f t="shared" si="61"/>
        <v>5.0618400000000001</v>
      </c>
      <c r="AH62" s="51"/>
      <c r="AI62" s="51">
        <f>AI52</f>
        <v>6.4887600000000001</v>
      </c>
      <c r="AJ62" s="51">
        <f t="shared" si="61"/>
        <v>6.6764399999999995</v>
      </c>
      <c r="AK62" s="51">
        <f t="shared" si="61"/>
        <v>4.5484799999999996</v>
      </c>
      <c r="AL62" s="81"/>
    </row>
    <row r="63" spans="1:38" x14ac:dyDescent="0.3">
      <c r="A63" s="118"/>
      <c r="B63" s="118"/>
      <c r="C63" s="118"/>
      <c r="D63" s="12" t="s">
        <v>158</v>
      </c>
      <c r="E63" s="51">
        <f>E54</f>
        <v>4.8856599999999997</v>
      </c>
      <c r="F63" s="51">
        <f>F54</f>
        <v>5.0748441999999994</v>
      </c>
      <c r="G63" s="51">
        <f>G54</f>
        <v>5.956999999999999</v>
      </c>
      <c r="H63" s="51">
        <f>H54</f>
        <v>4.4270307999999998</v>
      </c>
      <c r="I63" s="51">
        <f t="shared" ref="I63:AD63" si="62">I54</f>
        <v>7.8227599999999997</v>
      </c>
      <c r="J63" s="51">
        <f t="shared" si="62"/>
        <v>6.5287800000000002</v>
      </c>
      <c r="K63" s="51">
        <f t="shared" si="62"/>
        <v>6.5701799999999997</v>
      </c>
      <c r="L63" s="51">
        <f t="shared" si="62"/>
        <v>5.6649000000000003</v>
      </c>
      <c r="M63" s="51">
        <f t="shared" si="62"/>
        <v>8.5937199999999976</v>
      </c>
      <c r="N63" s="51">
        <f t="shared" si="62"/>
        <v>6.1097199999999994</v>
      </c>
      <c r="O63" s="51">
        <f t="shared" si="62"/>
        <v>6.0384200000000003</v>
      </c>
      <c r="P63" s="51">
        <f t="shared" si="62"/>
        <v>6.831459999999999</v>
      </c>
      <c r="Q63" s="51">
        <f t="shared" si="62"/>
        <v>5.9206599999999998</v>
      </c>
      <c r="R63" s="51">
        <f t="shared" si="62"/>
        <v>6.2100000000000009</v>
      </c>
      <c r="S63" s="51">
        <f t="shared" si="62"/>
        <v>7.647384999999999</v>
      </c>
      <c r="T63" s="51">
        <f t="shared" si="62"/>
        <v>8.2047899999999991</v>
      </c>
      <c r="U63" s="51">
        <f t="shared" si="62"/>
        <v>7.2691999999999997</v>
      </c>
      <c r="V63" s="51">
        <f t="shared" si="62"/>
        <v>7.8127000000000013</v>
      </c>
      <c r="W63" s="51">
        <f t="shared" si="62"/>
        <v>7.6171399999999991</v>
      </c>
      <c r="X63" s="51">
        <f t="shared" si="62"/>
        <v>7.8567999999999998</v>
      </c>
      <c r="Y63" s="51">
        <f t="shared" si="62"/>
        <v>7.7190299999999992</v>
      </c>
      <c r="Z63" s="51">
        <f t="shared" si="62"/>
        <v>8.5764469999999999</v>
      </c>
      <c r="AA63" s="51">
        <f t="shared" si="62"/>
        <v>5.3755599999999992</v>
      </c>
      <c r="AB63" s="51">
        <f t="shared" si="62"/>
        <v>5.3755599999999992</v>
      </c>
      <c r="AC63" s="51">
        <f t="shared" si="62"/>
        <v>6.9928000000000008</v>
      </c>
      <c r="AD63" s="51">
        <f t="shared" si="62"/>
        <v>8.1070399999999996</v>
      </c>
      <c r="AE63" s="85"/>
      <c r="AF63" s="51">
        <f t="shared" ref="AF63:AK63" si="63">AF54</f>
        <v>7.9193599999999993</v>
      </c>
      <c r="AG63" s="51">
        <f t="shared" si="63"/>
        <v>7.6263399999999999</v>
      </c>
      <c r="AH63" s="51"/>
      <c r="AI63" s="51">
        <f>AI54</f>
        <v>9.3388050000000007</v>
      </c>
      <c r="AJ63" s="51">
        <f t="shared" si="63"/>
        <v>9.1167400000000001</v>
      </c>
      <c r="AK63" s="51">
        <f t="shared" si="63"/>
        <v>6.8254799999999989</v>
      </c>
      <c r="AL63" s="81"/>
    </row>
    <row r="64" spans="1:38" ht="14.4" customHeight="1" x14ac:dyDescent="0.3">
      <c r="A64" s="119" t="s">
        <v>218</v>
      </c>
      <c r="B64" s="119"/>
      <c r="C64" s="119"/>
      <c r="D64" s="77" t="s">
        <v>219</v>
      </c>
      <c r="E64" s="78">
        <f>VLOOKUP(E58,'Plan terms'!$A:$G,6,FALSE)</f>
        <v>0</v>
      </c>
      <c r="F64" s="78">
        <f>VLOOKUP(F58,'Plan terms'!$A:$G,6,FALSE)</f>
        <v>0</v>
      </c>
      <c r="G64" s="78">
        <f>VLOOKUP(G58,'Plan terms'!$A:$G,6,FALSE)</f>
        <v>0</v>
      </c>
      <c r="H64" s="78">
        <f>VLOOKUP(H58,'Plan terms'!$A:$G,6,FALSE)</f>
        <v>0</v>
      </c>
      <c r="I64" s="78">
        <f>VLOOKUP(I58,'Plan terms'!$A:$G,6,FALSE)</f>
        <v>0</v>
      </c>
      <c r="J64" s="78">
        <f>VLOOKUP(J58,'Plan terms'!$A:$G,6,FALSE)</f>
        <v>0</v>
      </c>
      <c r="K64" s="78">
        <f>VLOOKUP(K58,'Plan terms'!$A:$G,6,FALSE)</f>
        <v>0</v>
      </c>
      <c r="L64" s="78">
        <f>VLOOKUP(L58,'Plan terms'!$A:$G,6,FALSE)</f>
        <v>0</v>
      </c>
      <c r="M64" s="78">
        <f>VLOOKUP(M58,'Plan terms'!$A:$G,6,FALSE)</f>
        <v>0</v>
      </c>
      <c r="N64" s="78">
        <f>VLOOKUP(N58,'Plan terms'!$A:$G,6,FALSE)</f>
        <v>0</v>
      </c>
      <c r="O64" s="78">
        <f>VLOOKUP(O58,'Plan terms'!$A:$G,6,FALSE)</f>
        <v>0</v>
      </c>
      <c r="P64" s="78">
        <f>VLOOKUP(P58,'Plan terms'!$A:$G,6,FALSE)</f>
        <v>0</v>
      </c>
      <c r="Q64" s="78">
        <f>VLOOKUP(Q58,'Plan terms'!$A:$G,6,FALSE)</f>
        <v>0</v>
      </c>
      <c r="R64" s="78">
        <f>VLOOKUP(R58,'Plan terms'!$A:$G,6,FALSE)</f>
        <v>0</v>
      </c>
      <c r="S64" s="78">
        <f>VLOOKUP(S58,'Plan terms'!$A:$G,6,FALSE)</f>
        <v>0.02</v>
      </c>
      <c r="T64" s="78">
        <f>VLOOKUP(T58,'Plan terms'!$A:$G,6,FALSE)</f>
        <v>0.03</v>
      </c>
      <c r="U64" s="78">
        <f>VLOOKUP(U58,'Plan terms'!$A:$G,6,FALSE)</f>
        <v>0</v>
      </c>
      <c r="V64" s="78">
        <f>VLOOKUP(V58,'Plan terms'!$A:$G,6,FALSE)</f>
        <v>0</v>
      </c>
      <c r="W64" s="78">
        <f>VLOOKUP(W58,'Plan terms'!$A:$G,6,FALSE)</f>
        <v>0</v>
      </c>
      <c r="X64" s="78">
        <f>VLOOKUP(X58,'Plan terms'!$A:$G,6,FALSE)</f>
        <v>0</v>
      </c>
      <c r="Y64" s="78">
        <f>VLOOKUP(Y58,'Plan terms'!$A:$G,6,FALSE)</f>
        <v>0</v>
      </c>
      <c r="Z64" s="78">
        <f>VLOOKUP(Z58,'Plan terms'!$A:$G,6,FALSE)</f>
        <v>0</v>
      </c>
      <c r="AA64" s="78">
        <f>VLOOKUP(AA58,'Plan terms'!$A:$G,6,FALSE)</f>
        <v>0</v>
      </c>
      <c r="AB64" s="78">
        <f>VLOOKUP(AB58,'Plan terms'!$A:$G,6,FALSE)</f>
        <v>0</v>
      </c>
      <c r="AC64" s="78">
        <f>VLOOKUP(AC58,'Plan terms'!$A:$G,6,FALSE)</f>
        <v>0</v>
      </c>
      <c r="AD64" s="78">
        <f>VLOOKUP(AD58,'Plan terms'!$A:$G,6,FALSE)</f>
        <v>0</v>
      </c>
      <c r="AE64" s="83"/>
      <c r="AF64" s="78">
        <f>VLOOKUP(AF58,'Plan terms'!$A:$G,6,FALSE)</f>
        <v>0</v>
      </c>
      <c r="AG64" s="78">
        <f>VLOOKUP(AG58,'Plan terms'!$A:$G,6,FALSE)</f>
        <v>0</v>
      </c>
      <c r="AH64" s="78"/>
      <c r="AI64" s="78">
        <f>VLOOKUP(AI58,'Plan terms'!$A:$G,6,FALSE)</f>
        <v>0</v>
      </c>
      <c r="AJ64" s="78">
        <f>VLOOKUP(AJ58,'Plan terms'!$A:$G,6,FALSE)</f>
        <v>0</v>
      </c>
      <c r="AK64" s="78" t="e">
        <f>VLOOKUP(AK58,'Plan terms'!$A:$G,6,FALSE)</f>
        <v>#N/A</v>
      </c>
      <c r="AL64" s="79"/>
    </row>
    <row r="65" spans="1:38" x14ac:dyDescent="0.3">
      <c r="A65" s="119"/>
      <c r="B65" s="119"/>
      <c r="C65" s="119"/>
      <c r="D65" s="11" t="s">
        <v>220</v>
      </c>
      <c r="E65" s="78">
        <f>VLOOKUP(E58,'Plan terms'!$A:$G,7,FALSE)</f>
        <v>0</v>
      </c>
      <c r="F65" s="78">
        <f>VLOOKUP(F58,'Plan terms'!$A:$G,7,FALSE)</f>
        <v>0</v>
      </c>
      <c r="G65" s="78">
        <f>VLOOKUP(G58,'Plan terms'!$A:$G,7,FALSE)</f>
        <v>0</v>
      </c>
      <c r="H65" s="78">
        <f>VLOOKUP(H58,'Plan terms'!$A:$G,7,FALSE)</f>
        <v>0</v>
      </c>
      <c r="I65" s="78">
        <f>VLOOKUP(I58,'Plan terms'!$A:$G,7,FALSE)</f>
        <v>0</v>
      </c>
      <c r="J65" s="78">
        <f>VLOOKUP(J58,'Plan terms'!$A:$G,7,FALSE)</f>
        <v>0</v>
      </c>
      <c r="K65" s="78">
        <f>VLOOKUP(K58,'Plan terms'!$A:$G,7,FALSE)</f>
        <v>0</v>
      </c>
      <c r="L65" s="78">
        <f>VLOOKUP(L58,'Plan terms'!$A:$G,7,FALSE)</f>
        <v>0</v>
      </c>
      <c r="M65" s="78">
        <f>VLOOKUP(M58,'Plan terms'!$A:$G,7,FALSE)</f>
        <v>0</v>
      </c>
      <c r="N65" s="78">
        <f>VLOOKUP(N58,'Plan terms'!$A:$G,7,FALSE)</f>
        <v>0</v>
      </c>
      <c r="O65" s="78">
        <f>VLOOKUP(O58,'Plan terms'!$A:$G,7,FALSE)</f>
        <v>0</v>
      </c>
      <c r="P65" s="78">
        <f>VLOOKUP(P58,'Plan terms'!$A:$G,7,FALSE)</f>
        <v>50</v>
      </c>
      <c r="Q65" s="78">
        <f>VLOOKUP(Q58,'Plan terms'!$A:$G,7,FALSE)</f>
        <v>50</v>
      </c>
      <c r="R65" s="78">
        <f>VLOOKUP(R58,'Plan terms'!$A:$G,7,FALSE)</f>
        <v>0</v>
      </c>
      <c r="S65" s="78">
        <f>VLOOKUP(S58,'Plan terms'!$A:$G,7,FALSE)</f>
        <v>100</v>
      </c>
      <c r="T65" s="78">
        <f>VLOOKUP(T58,'Plan terms'!$A:$G,7,FALSE)</f>
        <v>0</v>
      </c>
      <c r="U65" s="78">
        <f>VLOOKUP(U58,'Plan terms'!$A:$G,7,FALSE)</f>
        <v>0</v>
      </c>
      <c r="V65" s="78">
        <f>VLOOKUP(V58,'Plan terms'!$A:$G,7,FALSE)</f>
        <v>0</v>
      </c>
      <c r="W65" s="78">
        <f>VLOOKUP(W58,'Plan terms'!$A:$G,7,FALSE)</f>
        <v>0</v>
      </c>
      <c r="X65" s="78">
        <f>VLOOKUP(X58,'Plan terms'!$A:$G,7,FALSE)</f>
        <v>0</v>
      </c>
      <c r="Y65" s="78">
        <f>VLOOKUP(Y58,'Plan terms'!$A:$G,7,FALSE)</f>
        <v>0</v>
      </c>
      <c r="Z65" s="78">
        <f>VLOOKUP(Z58,'Plan terms'!$A:$G,7,FALSE)</f>
        <v>0</v>
      </c>
      <c r="AA65" s="78">
        <f>VLOOKUP(AA58,'Plan terms'!$A:$G,7,FALSE)</f>
        <v>0</v>
      </c>
      <c r="AB65" s="78">
        <f>VLOOKUP(AB58,'Plan terms'!$A:$G,7,FALSE)</f>
        <v>0</v>
      </c>
      <c r="AC65" s="78">
        <f>VLOOKUP(AC58,'Plan terms'!$A:$G,7,FALSE)</f>
        <v>0</v>
      </c>
      <c r="AD65" s="78">
        <f>VLOOKUP(AD58,'Plan terms'!$A:$G,7,FALSE)</f>
        <v>0</v>
      </c>
      <c r="AE65" s="83"/>
      <c r="AF65" s="78">
        <f>VLOOKUP(AF58,'Plan terms'!$A:$G,7,FALSE)</f>
        <v>0</v>
      </c>
      <c r="AG65" s="78">
        <f>VLOOKUP(AG58,'Plan terms'!$A:$G,7,FALSE)</f>
        <v>0</v>
      </c>
      <c r="AH65" s="78"/>
      <c r="AI65" s="78">
        <f>VLOOKUP(AI58,'Plan terms'!$A:$G,7,FALSE)</f>
        <v>0</v>
      </c>
      <c r="AJ65" s="78">
        <f>VLOOKUP(AJ58,'Plan terms'!$A:$G,7,FALSE)</f>
        <v>0</v>
      </c>
      <c r="AK65" s="78" t="e">
        <f>VLOOKUP(AK58,'Plan terms'!$A:$G,7,FALSE)</f>
        <v>#N/A</v>
      </c>
      <c r="AL65" s="79"/>
    </row>
    <row r="66" spans="1:38" x14ac:dyDescent="0.3">
      <c r="A66" s="119"/>
      <c r="B66" s="119"/>
      <c r="C66" s="119"/>
      <c r="D66" s="11" t="s">
        <v>246</v>
      </c>
      <c r="E66" s="72">
        <f>E59-(E59*E64)-E65</f>
        <v>2918.9197649999992</v>
      </c>
      <c r="F66" s="72">
        <f t="shared" ref="F66:AD66" si="64">F59-(F59*F64)-F65</f>
        <v>2621.9821098073498</v>
      </c>
      <c r="G66" s="72">
        <f t="shared" si="64"/>
        <v>2939.9759285099999</v>
      </c>
      <c r="H66" s="72">
        <f t="shared" si="64"/>
        <v>2597.7171025499997</v>
      </c>
      <c r="I66" s="72">
        <f t="shared" si="64"/>
        <v>3201.4803999999995</v>
      </c>
      <c r="J66" s="72">
        <f t="shared" si="64"/>
        <v>3544.8495849999999</v>
      </c>
      <c r="K66" s="72">
        <f t="shared" si="64"/>
        <v>3520.6620949999997</v>
      </c>
      <c r="L66" s="72">
        <f t="shared" si="64"/>
        <v>3353.7214480000002</v>
      </c>
      <c r="M66" s="72">
        <f t="shared" si="64"/>
        <v>4037.4919440000003</v>
      </c>
      <c r="N66" s="72">
        <f t="shared" si="64"/>
        <v>3633.7487249999995</v>
      </c>
      <c r="O66" s="72">
        <f t="shared" si="64"/>
        <v>2833.773995</v>
      </c>
      <c r="P66" s="72">
        <f t="shared" si="64"/>
        <v>2757.3063999999995</v>
      </c>
      <c r="Q66" s="72">
        <f t="shared" si="64"/>
        <v>2949.3738569999996</v>
      </c>
      <c r="R66" s="72">
        <f t="shared" si="64"/>
        <v>2600.1499999999996</v>
      </c>
      <c r="S66" s="72">
        <f t="shared" si="64"/>
        <v>3013.2850944999996</v>
      </c>
      <c r="T66" s="72">
        <f t="shared" si="64"/>
        <v>2982.3973846299996</v>
      </c>
      <c r="U66" s="72">
        <f t="shared" si="64"/>
        <v>3000.6780000000003</v>
      </c>
      <c r="V66" s="72">
        <f t="shared" si="64"/>
        <v>3214.5705000000003</v>
      </c>
      <c r="W66" s="72">
        <f t="shared" si="64"/>
        <v>2836.9093499999999</v>
      </c>
      <c r="X66" s="72">
        <f t="shared" si="64"/>
        <v>3066.0977499999999</v>
      </c>
      <c r="Y66" s="72">
        <f t="shared" si="64"/>
        <v>3088.6414500000001</v>
      </c>
      <c r="Z66" s="72">
        <f t="shared" si="64"/>
        <v>3525.9341550000004</v>
      </c>
      <c r="AA66" s="72">
        <f t="shared" si="64"/>
        <v>3182.8406135</v>
      </c>
      <c r="AB66" s="72">
        <f t="shared" si="64"/>
        <v>3182.8406135</v>
      </c>
      <c r="AC66" s="72">
        <f t="shared" si="64"/>
        <v>2737.7569999999996</v>
      </c>
      <c r="AD66" s="72">
        <f t="shared" si="64"/>
        <v>3349.2646</v>
      </c>
      <c r="AE66" s="85"/>
      <c r="AF66" s="72">
        <f t="shared" ref="AF66:AK66" si="65">AF59-(AF59*AF64)-AF65</f>
        <v>3218.3968999999997</v>
      </c>
      <c r="AG66" s="72">
        <f t="shared" si="65"/>
        <v>3089.4335999999998</v>
      </c>
      <c r="AH66" s="72"/>
      <c r="AI66" s="72">
        <f>AI59-(AI59*AI64)-AI65</f>
        <v>3560.6930749999997</v>
      </c>
      <c r="AJ66" s="72">
        <f t="shared" si="65"/>
        <v>3730.9783499999994</v>
      </c>
      <c r="AK66" s="72" t="e">
        <f t="shared" si="65"/>
        <v>#N/A</v>
      </c>
      <c r="AL66" s="81"/>
    </row>
    <row r="67" spans="1:38" x14ac:dyDescent="0.3">
      <c r="AD67" s="91">
        <f>((AD38/1.15)/100*5)+(50)</f>
        <v>195.62020000000001</v>
      </c>
      <c r="AE67" s="83"/>
      <c r="AL67" s="79"/>
    </row>
    <row r="68" spans="1:38" x14ac:dyDescent="0.3">
      <c r="AE68" s="83"/>
      <c r="AL68" s="79"/>
    </row>
    <row r="69" spans="1:38" x14ac:dyDescent="0.3">
      <c r="AE69" s="83"/>
      <c r="AL69" s="79"/>
    </row>
    <row r="70" spans="1:38" x14ac:dyDescent="0.3">
      <c r="AE70" s="83"/>
      <c r="AL70" s="79"/>
    </row>
    <row r="71" spans="1:38" x14ac:dyDescent="0.3">
      <c r="AE71" s="83"/>
      <c r="AL71" s="79"/>
    </row>
    <row r="72" spans="1:38" x14ac:dyDescent="0.3">
      <c r="AE72" s="83"/>
      <c r="AL72" s="79"/>
    </row>
    <row r="73" spans="1:38" x14ac:dyDescent="0.3">
      <c r="AE73" s="83"/>
      <c r="AL73" s="79"/>
    </row>
    <row r="74" spans="1:38" x14ac:dyDescent="0.3">
      <c r="AE74" s="83"/>
      <c r="AL74" s="79"/>
    </row>
    <row r="75" spans="1:38" x14ac:dyDescent="0.3">
      <c r="AE75" s="83"/>
      <c r="AL75" s="79"/>
    </row>
    <row r="76" spans="1:38" x14ac:dyDescent="0.3">
      <c r="AE76" s="83"/>
      <c r="AL76" s="79"/>
    </row>
    <row r="77" spans="1:38" x14ac:dyDescent="0.3">
      <c r="AE77" s="83"/>
      <c r="AL77" s="79"/>
    </row>
    <row r="78" spans="1:38" x14ac:dyDescent="0.3">
      <c r="AE78" s="83"/>
      <c r="AL78" s="79"/>
    </row>
    <row r="79" spans="1:38" x14ac:dyDescent="0.3">
      <c r="A79" s="12"/>
      <c r="B79" s="12"/>
      <c r="C79" s="12"/>
      <c r="D79" s="12" t="s">
        <v>162</v>
      </c>
      <c r="E79" s="67" t="s">
        <v>161</v>
      </c>
      <c r="F79" s="67" t="s">
        <v>161</v>
      </c>
      <c r="G79" s="67" t="s">
        <v>161</v>
      </c>
      <c r="H79" s="67" t="s">
        <v>161</v>
      </c>
      <c r="I79" s="70" t="s">
        <v>178</v>
      </c>
      <c r="J79" s="70" t="s">
        <v>178</v>
      </c>
      <c r="K79" s="70" t="s">
        <v>178</v>
      </c>
      <c r="L79" s="70" t="s">
        <v>178</v>
      </c>
      <c r="M79" s="70" t="s">
        <v>178</v>
      </c>
      <c r="N79" s="70" t="s">
        <v>178</v>
      </c>
      <c r="O79" s="70" t="s">
        <v>178</v>
      </c>
      <c r="P79" s="70" t="s">
        <v>178</v>
      </c>
      <c r="Q79" s="70" t="s">
        <v>178</v>
      </c>
      <c r="R79" s="70" t="s">
        <v>178</v>
      </c>
      <c r="S79" s="70" t="s">
        <v>178</v>
      </c>
      <c r="T79" s="70" t="s">
        <v>178</v>
      </c>
      <c r="U79" s="70" t="s">
        <v>178</v>
      </c>
      <c r="V79" s="70" t="s">
        <v>178</v>
      </c>
      <c r="W79" s="70" t="s">
        <v>178</v>
      </c>
      <c r="X79" s="70" t="s">
        <v>178</v>
      </c>
      <c r="Y79" s="70" t="s">
        <v>178</v>
      </c>
      <c r="Z79" s="70" t="s">
        <v>178</v>
      </c>
      <c r="AA79" s="70" t="s">
        <v>178</v>
      </c>
      <c r="AB79" s="70" t="s">
        <v>178</v>
      </c>
      <c r="AC79" s="70" t="s">
        <v>178</v>
      </c>
      <c r="AD79" s="70" t="s">
        <v>178</v>
      </c>
      <c r="AE79" s="83"/>
      <c r="AF79" s="70" t="s">
        <v>225</v>
      </c>
      <c r="AG79" s="70" t="s">
        <v>225</v>
      </c>
      <c r="AH79" s="70"/>
      <c r="AI79" s="70" t="s">
        <v>178</v>
      </c>
      <c r="AJ79" s="70" t="s">
        <v>225</v>
      </c>
      <c r="AK79" s="70" t="s">
        <v>225</v>
      </c>
      <c r="AL79" s="79"/>
    </row>
    <row r="80" spans="1:38" x14ac:dyDescent="0.3">
      <c r="A80" s="4"/>
      <c r="B80" s="40" t="str">
        <f>B2</f>
        <v>Christchurch</v>
      </c>
      <c r="C80" s="40"/>
      <c r="D80" s="4" t="s">
        <v>224</v>
      </c>
      <c r="E80" s="50" t="s">
        <v>235</v>
      </c>
      <c r="F80" s="50" t="s">
        <v>125</v>
      </c>
      <c r="G80" s="41" t="s">
        <v>114</v>
      </c>
      <c r="H80" s="41" t="s">
        <v>137</v>
      </c>
      <c r="I80" s="41" t="s">
        <v>42</v>
      </c>
      <c r="J80" s="38" t="s">
        <v>181</v>
      </c>
      <c r="K80" s="38" t="s">
        <v>231</v>
      </c>
      <c r="L80" s="38" t="s">
        <v>182</v>
      </c>
      <c r="M80" s="41" t="s">
        <v>46</v>
      </c>
      <c r="N80" s="41" t="s">
        <v>48</v>
      </c>
      <c r="O80" s="41" t="s">
        <v>183</v>
      </c>
      <c r="P80" s="41" t="s">
        <v>50</v>
      </c>
      <c r="Q80" s="41" t="s">
        <v>51</v>
      </c>
      <c r="R80" s="41" t="s">
        <v>52</v>
      </c>
      <c r="S80" s="41" t="s">
        <v>53</v>
      </c>
      <c r="T80" s="41" t="s">
        <v>54</v>
      </c>
      <c r="U80" s="41" t="s">
        <v>55</v>
      </c>
      <c r="V80" t="s">
        <v>187</v>
      </c>
      <c r="W80" t="s">
        <v>188</v>
      </c>
      <c r="X80" s="41" t="s">
        <v>104</v>
      </c>
      <c r="Y80" s="41" t="s">
        <v>105</v>
      </c>
      <c r="Z80" s="41" t="s">
        <v>57</v>
      </c>
      <c r="AA80" s="59" t="s">
        <v>102</v>
      </c>
      <c r="AB80" s="59" t="s">
        <v>243</v>
      </c>
      <c r="AC80" s="41" t="s">
        <v>58</v>
      </c>
      <c r="AD80" s="23" t="s">
        <v>214</v>
      </c>
      <c r="AE80" s="83"/>
      <c r="AF80" s="23" t="s">
        <v>201</v>
      </c>
      <c r="AG80" s="41" t="s">
        <v>197</v>
      </c>
      <c r="AH80" s="41"/>
      <c r="AI80" s="41" t="s">
        <v>71</v>
      </c>
      <c r="AJ80" s="41" t="s">
        <v>208</v>
      </c>
      <c r="AK80" s="41" t="s">
        <v>183</v>
      </c>
      <c r="AL80" s="79"/>
    </row>
    <row r="81" spans="1:38" ht="15.6" x14ac:dyDescent="0.3">
      <c r="A81" s="107" t="s">
        <v>81</v>
      </c>
      <c r="B81" s="108" t="s">
        <v>89</v>
      </c>
      <c r="C81" s="108"/>
      <c r="D81" s="1" t="s">
        <v>91</v>
      </c>
      <c r="E81" s="30" t="str">
        <f>VLOOKUP(E80,'Plan terms'!$A:$B,2,FALSE)</f>
        <v>Open</v>
      </c>
      <c r="F81" s="30" t="str">
        <f>VLOOKUP(F80,'Plan terms'!$A:$B,2,FALSE)</f>
        <v>Fixed (24 months, prices fixed too)</v>
      </c>
      <c r="G81" s="30" t="str">
        <f>VLOOKUP(G80,'Plan terms'!$A:$B,2,FALSE)</f>
        <v>Fixed (12 months)</v>
      </c>
      <c r="H81" s="30" t="str">
        <f>VLOOKUP(H80,'Plan terms'!$A:$B,2,FALSE)</f>
        <v>Open</v>
      </c>
      <c r="I81" s="30" t="str">
        <f>VLOOKUP(I80,'Plan terms'!$A:$B,2,FALSE)</f>
        <v>Open</v>
      </c>
      <c r="J81" s="30" t="str">
        <f>VLOOKUP(J80,'Plan terms'!$A:$B,2,FALSE)</f>
        <v>Open</v>
      </c>
      <c r="K81" s="30" t="str">
        <f>VLOOKUP(K80,'Plan terms'!$A:$B,2,FALSE)</f>
        <v>Open (prices fixed for 12 months)</v>
      </c>
      <c r="L81" s="30" t="str">
        <f>VLOOKUP(L80,'Plan terms'!$A:$B,2,FALSE)</f>
        <v>Open (prices change every 30 minutes)</v>
      </c>
      <c r="M81" s="30" t="str">
        <f>VLOOKUP(M80,'Plan terms'!$A:$B,2,FALSE)</f>
        <v>Open</v>
      </c>
      <c r="N81" s="30" t="str">
        <f>VLOOKUP(N80,'Plan terms'!$A:$B,2,FALSE)</f>
        <v>Open</v>
      </c>
      <c r="O81" s="30" t="str">
        <f>VLOOKUP(O80,'Plan terms'!$A:$B,2,FALSE)</f>
        <v>Open</v>
      </c>
      <c r="P81" s="30" t="str">
        <f>VLOOKUP(P80,'Plan terms'!$A:$B,2,FALSE)</f>
        <v>Open</v>
      </c>
      <c r="Q81" s="30" t="str">
        <f>VLOOKUP(Q80,'Plan terms'!$A:$B,2,FALSE)</f>
        <v>Open</v>
      </c>
      <c r="R81" s="30" t="str">
        <f>VLOOKUP(R80,'Plan terms'!$A:$B,2,FALSE)</f>
        <v>Open</v>
      </c>
      <c r="S81" s="30" t="str">
        <f>VLOOKUP(S80,'Plan terms'!$A:$B,2,FALSE)</f>
        <v>Fixed (12 months)</v>
      </c>
      <c r="T81" s="30" t="str">
        <f>VLOOKUP(T80,'Plan terms'!$A:$B,2,FALSE)</f>
        <v>Open or Fixed</v>
      </c>
      <c r="U81" s="30" t="str">
        <f>VLOOKUP(U80,'Plan terms'!$A:$B,2,FALSE)</f>
        <v>Open</v>
      </c>
      <c r="V81" s="30" t="str">
        <f>VLOOKUP(V80,'Plan terms'!$A:$B,2,FALSE)</f>
        <v>Open</v>
      </c>
      <c r="W81" s="30" t="str">
        <f>VLOOKUP(W80,'Plan terms'!$A:$B,2,FALSE)</f>
        <v>Fixed (12 months)</v>
      </c>
      <c r="X81" s="30" t="str">
        <f>VLOOKUP(X80,'Plan terms'!$A:$B,2,FALSE)</f>
        <v>Fixed (24 months)</v>
      </c>
      <c r="Y81" s="30" t="str">
        <f>VLOOKUP(Y80,'Plan terms'!$A:$B,2,FALSE)</f>
        <v>Open</v>
      </c>
      <c r="Z81" s="30" t="str">
        <f>VLOOKUP(Z80,'Plan terms'!$A:$B,2,FALSE)</f>
        <v>Open</v>
      </c>
      <c r="AA81" s="30" t="str">
        <f>VLOOKUP(AA80,'Plan terms'!$A:$B,2,FALSE)</f>
        <v>Open</v>
      </c>
      <c r="AB81" s="30" t="str">
        <f>VLOOKUP(AB80,'Plan terms'!$A:$B,2,FALSE)</f>
        <v>Open</v>
      </c>
      <c r="AC81" s="30" t="str">
        <f>VLOOKUP(AC80,'Plan terms'!$A:$B,2,FALSE)</f>
        <v>Open</v>
      </c>
      <c r="AD81" s="30" t="str">
        <f>VLOOKUP(AD80,'Plan terms'!$A:$B,2,FALSE)</f>
        <v>Open</v>
      </c>
      <c r="AE81" s="83"/>
      <c r="AF81" s="30" t="str">
        <f>VLOOKUP(AF80,'Plan terms'!$A:$B,2,FALSE)</f>
        <v>Open</v>
      </c>
      <c r="AG81" s="30" t="str">
        <f>VLOOKUP(AG80,'Plan terms'!$A:$B,2,FALSE)</f>
        <v>Fixed (12 months)</v>
      </c>
      <c r="AH81" s="30"/>
      <c r="AI81" s="30" t="str">
        <f>VLOOKUP(AI80,'Plan terms'!$A:$B,2,FALSE)</f>
        <v>Fixed 12 months</v>
      </c>
      <c r="AJ81" s="30" t="str">
        <f>VLOOKUP(AJ80,'Plan terms'!$A:$B,2,FALSE)</f>
        <v>Open / Fixed</v>
      </c>
      <c r="AK81" s="30" t="str">
        <f>VLOOKUP(AK80,'Plan terms'!$A:$B,2,FALSE)</f>
        <v>Open</v>
      </c>
      <c r="AL81" s="79"/>
    </row>
    <row r="82" spans="1:38" ht="15.6" x14ac:dyDescent="0.3">
      <c r="A82" s="107"/>
      <c r="B82" s="108"/>
      <c r="C82" s="108"/>
      <c r="D82" s="1" t="s">
        <v>3</v>
      </c>
      <c r="E82" s="30" t="s">
        <v>4</v>
      </c>
      <c r="F82" s="30" t="s">
        <v>4</v>
      </c>
      <c r="G82" s="30" t="s">
        <v>4</v>
      </c>
      <c r="H82" s="30" t="s">
        <v>4</v>
      </c>
      <c r="I82" s="30" t="s">
        <v>93</v>
      </c>
      <c r="J82" s="30" t="s">
        <v>4</v>
      </c>
      <c r="K82" s="30" t="s">
        <v>4</v>
      </c>
      <c r="L82" s="30" t="s">
        <v>4</v>
      </c>
      <c r="M82" s="30" t="s">
        <v>93</v>
      </c>
      <c r="N82" s="30" t="s">
        <v>92</v>
      </c>
      <c r="O82" s="30" t="s">
        <v>92</v>
      </c>
      <c r="P82" s="30" t="s">
        <v>93</v>
      </c>
      <c r="Q82" s="30" t="s">
        <v>4</v>
      </c>
      <c r="R82" s="30" t="s">
        <v>93</v>
      </c>
      <c r="S82" s="30" t="s">
        <v>93</v>
      </c>
      <c r="T82" s="30" t="s">
        <v>93</v>
      </c>
      <c r="U82" s="30" t="s">
        <v>93</v>
      </c>
      <c r="V82" s="30" t="s">
        <v>93</v>
      </c>
      <c r="W82" s="30" t="s">
        <v>93</v>
      </c>
      <c r="X82" s="30" t="s">
        <v>93</v>
      </c>
      <c r="Y82" s="30" t="s">
        <v>93</v>
      </c>
      <c r="Z82" s="30" t="s">
        <v>93</v>
      </c>
      <c r="AA82" s="30" t="s">
        <v>92</v>
      </c>
      <c r="AB82" s="30" t="s">
        <v>92</v>
      </c>
      <c r="AC82" s="30" t="s">
        <v>93</v>
      </c>
      <c r="AD82" s="30" t="s">
        <v>93</v>
      </c>
      <c r="AE82" s="83"/>
      <c r="AF82" s="30" t="s">
        <v>93</v>
      </c>
      <c r="AG82" s="30" t="s">
        <v>93</v>
      </c>
      <c r="AH82" s="30"/>
      <c r="AI82" s="30" t="s">
        <v>93</v>
      </c>
      <c r="AJ82" s="30" t="s">
        <v>93</v>
      </c>
      <c r="AK82" s="30" t="s">
        <v>93</v>
      </c>
      <c r="AL82" s="79"/>
    </row>
    <row r="83" spans="1:38" ht="15.6" x14ac:dyDescent="0.3">
      <c r="A83" s="107"/>
      <c r="B83" s="109" t="s">
        <v>94</v>
      </c>
      <c r="C83" s="109"/>
      <c r="D83" s="26" t="s">
        <v>29</v>
      </c>
      <c r="E83" s="28"/>
      <c r="F83" s="54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68">
        <v>1.01</v>
      </c>
      <c r="V83" s="68">
        <v>1.38</v>
      </c>
      <c r="W83" s="68">
        <v>1.38</v>
      </c>
      <c r="X83" s="28"/>
      <c r="Y83" s="28"/>
      <c r="Z83" s="28"/>
      <c r="AA83" s="28"/>
      <c r="AB83" s="28"/>
      <c r="AC83" s="68">
        <v>1.38</v>
      </c>
      <c r="AD83" s="31"/>
      <c r="AE83" s="84"/>
      <c r="AF83" s="28"/>
      <c r="AG83" s="28"/>
      <c r="AH83" s="28"/>
      <c r="AI83" s="28"/>
      <c r="AJ83" s="28"/>
      <c r="AK83" s="28"/>
      <c r="AL83" s="79"/>
    </row>
    <row r="84" spans="1:38" ht="15.6" x14ac:dyDescent="0.3">
      <c r="A84" s="107"/>
      <c r="B84" s="109"/>
      <c r="C84" s="109"/>
      <c r="D84" s="26" t="s">
        <v>221</v>
      </c>
      <c r="E84" s="28"/>
      <c r="F84" s="54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68"/>
      <c r="V84" s="68"/>
      <c r="W84" s="68"/>
      <c r="X84" s="28"/>
      <c r="Y84" s="28"/>
      <c r="Z84" s="28"/>
      <c r="AA84" s="28"/>
      <c r="AB84" s="28"/>
      <c r="AC84" s="68"/>
      <c r="AD84" s="31"/>
      <c r="AE84" s="84"/>
      <c r="AF84" s="28"/>
      <c r="AG84" s="28"/>
      <c r="AH84" s="28"/>
      <c r="AI84" s="28"/>
      <c r="AJ84" s="28"/>
      <c r="AK84" s="28"/>
      <c r="AL84" s="79"/>
    </row>
    <row r="85" spans="1:38" ht="15.6" x14ac:dyDescent="0.3">
      <c r="A85" s="107"/>
      <c r="B85" s="109"/>
      <c r="C85" s="109"/>
      <c r="D85" s="27" t="s">
        <v>31</v>
      </c>
      <c r="E85" s="28"/>
      <c r="F85" s="55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68">
        <v>0.2601</v>
      </c>
      <c r="V85" s="68">
        <v>0.26750000000000002</v>
      </c>
      <c r="W85" s="68">
        <v>0.26750000000000002</v>
      </c>
      <c r="X85" s="28"/>
      <c r="Y85" s="28"/>
      <c r="Z85" s="28"/>
      <c r="AA85" s="28"/>
      <c r="AB85" s="28"/>
      <c r="AC85" s="68">
        <v>0.23380000000000001</v>
      </c>
      <c r="AD85" s="31"/>
      <c r="AE85" s="84"/>
      <c r="AF85" s="28"/>
      <c r="AG85" s="28"/>
      <c r="AH85" s="28"/>
      <c r="AI85" s="28"/>
      <c r="AJ85" s="28"/>
      <c r="AK85" s="28"/>
      <c r="AL85" s="79"/>
    </row>
    <row r="86" spans="1:38" ht="15.6" x14ac:dyDescent="0.3">
      <c r="A86" s="107"/>
      <c r="B86" s="23"/>
      <c r="C86" s="25" t="s">
        <v>34</v>
      </c>
      <c r="D86" s="2" t="s">
        <v>6</v>
      </c>
      <c r="E86" s="31">
        <v>0.9</v>
      </c>
      <c r="F86" s="56">
        <v>1.7437</v>
      </c>
      <c r="G86" s="31">
        <v>2.2999999999999998</v>
      </c>
      <c r="H86" s="31">
        <v>1.2</v>
      </c>
      <c r="I86" s="31">
        <v>0.9</v>
      </c>
      <c r="J86" s="31">
        <v>1.1035999999999999</v>
      </c>
      <c r="K86" s="31">
        <v>1.1035999999999999</v>
      </c>
      <c r="L86" s="31">
        <v>1.1035999999999999</v>
      </c>
      <c r="M86" s="31">
        <v>0.6</v>
      </c>
      <c r="N86" s="31">
        <v>0.6</v>
      </c>
      <c r="O86" s="31">
        <v>0.9</v>
      </c>
      <c r="P86" s="31">
        <v>1.2</v>
      </c>
      <c r="Q86" s="31">
        <v>1.2</v>
      </c>
      <c r="R86" s="31">
        <v>0.6</v>
      </c>
      <c r="S86" s="31">
        <v>0.9</v>
      </c>
      <c r="T86" s="31">
        <v>0.9</v>
      </c>
      <c r="U86" s="31">
        <f>U83/U105</f>
        <v>0.87826086956521743</v>
      </c>
      <c r="V86" s="31">
        <f t="shared" ref="V86:W86" si="66">V83/V105</f>
        <v>1.2</v>
      </c>
      <c r="W86" s="31">
        <f t="shared" si="66"/>
        <v>1.2</v>
      </c>
      <c r="X86" s="31">
        <v>1.0984</v>
      </c>
      <c r="Y86" s="31">
        <v>1.0818000000000001</v>
      </c>
      <c r="Z86" s="31">
        <v>1.2</v>
      </c>
      <c r="AA86" s="31">
        <v>1.2</v>
      </c>
      <c r="AB86" s="31">
        <v>1.2</v>
      </c>
      <c r="AC86" s="31">
        <f>AC83/AC105</f>
        <v>1.2</v>
      </c>
      <c r="AD86" s="31">
        <v>1.2</v>
      </c>
      <c r="AE86" s="84"/>
      <c r="AF86" s="31">
        <v>0.9</v>
      </c>
      <c r="AG86" s="31">
        <v>0.9</v>
      </c>
      <c r="AH86" s="31"/>
      <c r="AI86" s="31">
        <v>0.8</v>
      </c>
      <c r="AJ86" s="31">
        <v>0.3</v>
      </c>
      <c r="AK86" s="31">
        <v>0.9</v>
      </c>
      <c r="AL86" s="79"/>
    </row>
    <row r="87" spans="1:38" ht="15.6" x14ac:dyDescent="0.3">
      <c r="A87" s="107"/>
      <c r="B87" s="23"/>
      <c r="C87" s="110" t="s">
        <v>7</v>
      </c>
      <c r="D87" s="2" t="s">
        <v>223</v>
      </c>
      <c r="E87" s="31">
        <v>1.6000000000000001E-3</v>
      </c>
      <c r="F87" s="56"/>
      <c r="G87" s="31"/>
      <c r="H87" s="31"/>
      <c r="I87" s="31">
        <v>1.6000000000000001E-3</v>
      </c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>
        <v>1.9E-3</v>
      </c>
      <c r="AA87" s="31"/>
      <c r="AB87" s="31"/>
      <c r="AC87" s="31"/>
      <c r="AD87" s="31"/>
      <c r="AE87" s="84"/>
      <c r="AF87" s="31">
        <v>1.6000000000000001E-3</v>
      </c>
      <c r="AG87" s="31"/>
      <c r="AH87" s="31"/>
      <c r="AI87" s="31"/>
      <c r="AJ87" s="31"/>
      <c r="AK87" s="31"/>
      <c r="AL87" s="79"/>
    </row>
    <row r="88" spans="1:38" ht="15.6" x14ac:dyDescent="0.3">
      <c r="A88" s="107"/>
      <c r="B88" s="23"/>
      <c r="C88" s="110"/>
      <c r="D88" s="1" t="s">
        <v>9</v>
      </c>
      <c r="E88" s="31"/>
      <c r="F88" s="57"/>
      <c r="G88" s="31"/>
      <c r="H88" s="31"/>
      <c r="I88" s="31">
        <v>0.217</v>
      </c>
      <c r="J88" s="31"/>
      <c r="K88" s="31"/>
      <c r="L88" s="31"/>
      <c r="M88" s="31"/>
      <c r="N88" s="31"/>
      <c r="O88" s="31"/>
      <c r="P88" s="31">
        <v>0.1973</v>
      </c>
      <c r="Q88" s="31"/>
      <c r="R88" s="31">
        <v>0.2</v>
      </c>
      <c r="S88" s="31">
        <v>0.23930000000000001</v>
      </c>
      <c r="T88" s="31">
        <v>0.24</v>
      </c>
      <c r="U88" s="31">
        <f>U85/U105</f>
        <v>0.22617391304347828</v>
      </c>
      <c r="V88" s="31">
        <f t="shared" ref="V88:W88" si="67">V85/V105</f>
        <v>0.23260869565217396</v>
      </c>
      <c r="W88" s="31">
        <f t="shared" si="67"/>
        <v>0.23260869565217396</v>
      </c>
      <c r="X88" s="31">
        <v>0.2389</v>
      </c>
      <c r="Y88" s="31">
        <v>0.2346</v>
      </c>
      <c r="Z88" s="31">
        <v>0.25821</v>
      </c>
      <c r="AA88" s="31"/>
      <c r="AB88" s="31"/>
      <c r="AC88" s="31">
        <f>AC85/AC105</f>
        <v>0.20330434782608697</v>
      </c>
      <c r="AD88" s="31">
        <v>0.24299999999999999</v>
      </c>
      <c r="AE88" s="84"/>
      <c r="AF88" s="31">
        <v>0.252</v>
      </c>
      <c r="AG88" s="31">
        <v>0.24399999999999999</v>
      </c>
      <c r="AH88" s="31"/>
      <c r="AI88" s="31">
        <v>0.31169999999999998</v>
      </c>
      <c r="AJ88" s="31">
        <v>0.32500000000000001</v>
      </c>
      <c r="AK88" s="31">
        <v>0.21959999999999999</v>
      </c>
      <c r="AL88" s="79"/>
    </row>
    <row r="89" spans="1:38" ht="15.6" x14ac:dyDescent="0.3">
      <c r="A89" s="107"/>
      <c r="B89" s="3">
        <v>0.46</v>
      </c>
      <c r="C89" s="110"/>
      <c r="D89" s="35" t="s">
        <v>10</v>
      </c>
      <c r="E89" s="19">
        <v>0.25900000000000001</v>
      </c>
      <c r="F89" s="58">
        <v>0.225739</v>
      </c>
      <c r="G89" s="19">
        <v>0.23</v>
      </c>
      <c r="H89" s="19"/>
      <c r="I89" s="19"/>
      <c r="J89" s="19"/>
      <c r="K89" s="19"/>
      <c r="L89" s="19"/>
      <c r="M89" s="19">
        <v>0.38169999999999998</v>
      </c>
      <c r="N89" s="19"/>
      <c r="O89" s="19">
        <v>0.2417</v>
      </c>
      <c r="P89" s="19"/>
      <c r="Q89" s="19">
        <v>0.27150000000000002</v>
      </c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84"/>
      <c r="AF89" s="19"/>
      <c r="AG89" s="19"/>
      <c r="AH89" s="19"/>
      <c r="AI89" s="19"/>
      <c r="AJ89" s="19"/>
      <c r="AK89" s="19"/>
      <c r="AL89" s="79"/>
    </row>
    <row r="90" spans="1:38" ht="15.6" x14ac:dyDescent="0.3">
      <c r="A90" s="107"/>
      <c r="B90" s="3">
        <v>0.54</v>
      </c>
      <c r="C90" s="110"/>
      <c r="D90" s="35" t="s">
        <v>11</v>
      </c>
      <c r="E90" s="19">
        <v>0.129</v>
      </c>
      <c r="F90" s="58">
        <v>0.111217</v>
      </c>
      <c r="G90" s="19">
        <v>0.12</v>
      </c>
      <c r="H90" s="19"/>
      <c r="I90" s="19"/>
      <c r="J90" s="19"/>
      <c r="K90" s="19"/>
      <c r="L90" s="19"/>
      <c r="M90" s="19">
        <v>0.28620000000000001</v>
      </c>
      <c r="N90" s="19"/>
      <c r="O90" s="19">
        <v>0.1812</v>
      </c>
      <c r="P90" s="19"/>
      <c r="Q90" s="19">
        <v>0.16420000000000001</v>
      </c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84"/>
      <c r="AF90" s="19"/>
      <c r="AG90" s="19"/>
      <c r="AH90" s="19"/>
      <c r="AI90" s="19"/>
      <c r="AJ90" s="19"/>
      <c r="AK90" s="19"/>
      <c r="AL90" s="79"/>
    </row>
    <row r="91" spans="1:38" x14ac:dyDescent="0.3">
      <c r="A91" s="107"/>
      <c r="B91" s="3">
        <f>factors!L2</f>
        <v>0.45</v>
      </c>
      <c r="C91" s="110"/>
      <c r="D91" s="36" t="s">
        <v>12</v>
      </c>
      <c r="E91" s="31"/>
      <c r="F91" s="31"/>
      <c r="G91" s="31"/>
      <c r="H91" s="31">
        <v>0.30309999999999998</v>
      </c>
      <c r="I91" s="31"/>
      <c r="J91" s="31">
        <v>0.31669999999999998</v>
      </c>
      <c r="K91" s="31">
        <v>0.30640000000000001</v>
      </c>
      <c r="L91" s="31">
        <v>0.31190000000000001</v>
      </c>
      <c r="M91" s="31"/>
      <c r="N91" s="31">
        <v>0.37969999999999998</v>
      </c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>
        <v>0.28179999999999999</v>
      </c>
      <c r="AB91" s="31">
        <v>0.28179999999999999</v>
      </c>
      <c r="AC91" s="31"/>
      <c r="AD91" s="31"/>
      <c r="AE91" s="84"/>
      <c r="AF91" s="31"/>
      <c r="AG91" s="31"/>
      <c r="AH91" s="31"/>
      <c r="AI91" s="31"/>
      <c r="AJ91" s="31"/>
      <c r="AK91" s="31"/>
      <c r="AL91" s="79"/>
    </row>
    <row r="92" spans="1:38" ht="15.6" x14ac:dyDescent="0.3">
      <c r="A92" s="107"/>
      <c r="B92" s="3">
        <f>factors!L3</f>
        <v>0.28000000000000003</v>
      </c>
      <c r="C92" s="110"/>
      <c r="D92" s="37" t="s">
        <v>13</v>
      </c>
      <c r="E92" s="31"/>
      <c r="F92" s="31"/>
      <c r="G92" s="31"/>
      <c r="H92" s="31">
        <v>0.15160000000000001</v>
      </c>
      <c r="I92" s="31"/>
      <c r="J92" s="31">
        <v>0.25580000000000003</v>
      </c>
      <c r="K92" s="31">
        <v>0.25629999999999997</v>
      </c>
      <c r="L92" s="31">
        <v>0.23180000000000001</v>
      </c>
      <c r="M92" s="31"/>
      <c r="N92" s="31">
        <v>0.26569999999999999</v>
      </c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>
        <v>0.23180000000000001</v>
      </c>
      <c r="AB92" s="31">
        <v>0.23180000000000001</v>
      </c>
      <c r="AC92" s="31"/>
      <c r="AD92" s="31"/>
      <c r="AE92" s="84"/>
      <c r="AF92" s="31"/>
      <c r="AG92" s="31"/>
      <c r="AH92" s="31"/>
      <c r="AI92" s="31"/>
      <c r="AJ92" s="31"/>
      <c r="AK92" s="31"/>
      <c r="AL92" s="79"/>
    </row>
    <row r="93" spans="1:38" ht="15.6" x14ac:dyDescent="0.3">
      <c r="A93" s="107"/>
      <c r="B93" s="3">
        <f>factors!L4</f>
        <v>0.27</v>
      </c>
      <c r="C93" s="110"/>
      <c r="D93" s="37" t="s">
        <v>14</v>
      </c>
      <c r="E93" s="31"/>
      <c r="F93" s="31"/>
      <c r="G93" s="31"/>
      <c r="H93" s="31">
        <v>1.0000000000000001E-5</v>
      </c>
      <c r="I93" s="31"/>
      <c r="J93" s="31">
        <v>0.19059999999999999</v>
      </c>
      <c r="K93" s="31">
        <v>0.1918</v>
      </c>
      <c r="L93" s="31">
        <v>0.16039999999999999</v>
      </c>
      <c r="M93" s="31"/>
      <c r="N93" s="31">
        <v>0.1898</v>
      </c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>
        <v>0.1409</v>
      </c>
      <c r="AB93" s="31">
        <v>0.1409</v>
      </c>
      <c r="AC93" s="31"/>
      <c r="AD93" s="31"/>
      <c r="AE93" s="84"/>
      <c r="AF93" s="31"/>
      <c r="AG93" s="31"/>
      <c r="AH93" s="31"/>
      <c r="AI93" s="31"/>
      <c r="AJ93" s="31"/>
      <c r="AK93" s="31"/>
      <c r="AL93" s="79"/>
    </row>
    <row r="94" spans="1:38" x14ac:dyDescent="0.3">
      <c r="A94" s="107"/>
      <c r="B94" s="24"/>
      <c r="C94" s="104" t="s">
        <v>88</v>
      </c>
      <c r="D94" s="39" t="s">
        <v>15</v>
      </c>
      <c r="E94" s="11"/>
      <c r="F94" s="11">
        <v>200</v>
      </c>
      <c r="G94" s="11">
        <v>0</v>
      </c>
      <c r="H94" s="11">
        <v>0</v>
      </c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>
        <v>100</v>
      </c>
      <c r="U94" s="11"/>
      <c r="V94" s="11"/>
      <c r="W94" s="11">
        <v>250</v>
      </c>
      <c r="X94" s="11">
        <v>200</v>
      </c>
      <c r="Y94" s="11">
        <v>120</v>
      </c>
      <c r="Z94" s="11"/>
      <c r="AA94" s="11"/>
      <c r="AB94" s="11"/>
      <c r="AC94" s="11">
        <v>150</v>
      </c>
      <c r="AD94" s="11"/>
      <c r="AE94" s="85"/>
      <c r="AF94" s="11"/>
      <c r="AG94" s="11"/>
      <c r="AH94" s="11"/>
      <c r="AI94" s="11"/>
      <c r="AJ94" s="11"/>
      <c r="AK94" s="11"/>
      <c r="AL94" s="79"/>
    </row>
    <row r="95" spans="1:38" x14ac:dyDescent="0.3">
      <c r="A95" s="107"/>
      <c r="B95" s="24"/>
      <c r="C95" s="104"/>
      <c r="D95" s="3" t="s">
        <v>16</v>
      </c>
      <c r="E95" s="29"/>
      <c r="F95" s="29"/>
      <c r="G95" s="29">
        <v>0.06</v>
      </c>
      <c r="H95" s="29"/>
      <c r="I95" s="29"/>
      <c r="J95" s="29"/>
      <c r="K95" s="29"/>
      <c r="L95" s="29"/>
      <c r="M95" s="29"/>
      <c r="N95" s="29"/>
      <c r="O95" s="29"/>
      <c r="P95" s="29"/>
      <c r="Q95" s="28"/>
      <c r="R95" s="28"/>
      <c r="S95" s="28"/>
      <c r="T95" s="29">
        <v>0.06</v>
      </c>
      <c r="U95" s="29"/>
      <c r="V95" s="69"/>
      <c r="W95" s="69"/>
      <c r="X95" s="29"/>
      <c r="Y95" s="29"/>
      <c r="Z95" s="29"/>
      <c r="AA95" s="10"/>
      <c r="AB95" s="10"/>
      <c r="AC95" s="29"/>
      <c r="AD95" s="29"/>
      <c r="AE95" s="86"/>
      <c r="AF95" s="29"/>
      <c r="AG95" s="69"/>
      <c r="AH95" s="69"/>
      <c r="AI95" s="29"/>
      <c r="AJ95" s="69"/>
      <c r="AK95" s="29"/>
      <c r="AL95" s="79"/>
    </row>
    <row r="96" spans="1:38" x14ac:dyDescent="0.3">
      <c r="A96" s="107"/>
      <c r="B96" s="24"/>
      <c r="C96" s="104"/>
      <c r="D96" s="3" t="s">
        <v>17</v>
      </c>
      <c r="E96" s="10">
        <f>VLOOKUP(E80,'Plan terms'!$A:$E,5,0)</f>
        <v>0</v>
      </c>
      <c r="F96" s="10" t="str">
        <f>VLOOKUP(F80,'Plan terms'!$A:$E,5,0)</f>
        <v>$200 Credit or AC cable charger</v>
      </c>
      <c r="G96" s="10" t="str">
        <f>VLOOKUP(G80,'Plan terms'!$A:$E,5,0)</f>
        <v xml:space="preserve"> 2% Direct Debit, 1%eBilling, 3% fixed term + Free Power shout. $150 exit fee applies</v>
      </c>
      <c r="H96" s="10" t="str">
        <f>VLOOKUP(H80,'Plan terms'!$A:$E,5,0)</f>
        <v>3 hours of free power everyday (3am to 6am)</v>
      </c>
      <c r="I96" s="10">
        <f>VLOOKUP(I80,'Plan terms'!$A:$E,5,0)</f>
        <v>0</v>
      </c>
      <c r="J96" s="10" t="str">
        <f>VLOOKUP(J80,'Plan terms'!$A:$E,5,0)</f>
        <v>.</v>
      </c>
      <c r="K96" s="10" t="str">
        <f>VLOOKUP(K80,'Plan terms'!$A:$E,5,0)</f>
        <v>.</v>
      </c>
      <c r="L96" s="10" t="str">
        <f>VLOOKUP(L80,'Plan terms'!$A:$E,5,0)</f>
        <v>.</v>
      </c>
      <c r="M96" s="10" t="str">
        <f>VLOOKUP(M80,'Plan terms'!$A:$E,5,0)</f>
        <v>.</v>
      </c>
      <c r="N96" s="10" t="str">
        <f>VLOOKUP(N80,'Plan terms'!$A:$E,5,0)</f>
        <v>.</v>
      </c>
      <c r="O96" s="10">
        <f>VLOOKUP(O80,'Plan terms'!$A:$E,5,0)</f>
        <v>0</v>
      </c>
      <c r="P96" s="10" t="str">
        <f>VLOOKUP(P80,'Plan terms'!$A:$E,5,0)</f>
        <v>.</v>
      </c>
      <c r="Q96" s="10" t="str">
        <f>VLOOKUP(Q80,'Plan terms'!$A:$E,5,0)</f>
        <v>.</v>
      </c>
      <c r="R96" s="10" t="str">
        <f>VLOOKUP(R80,'Plan terms'!$A:$E,5,0)</f>
        <v>.</v>
      </c>
      <c r="S96" s="10" t="str">
        <f>VLOOKUP(S80,'Plan terms'!$A:$E,5,0)</f>
        <v>.</v>
      </c>
      <c r="T96" s="10" t="str">
        <f>VLOOKUP(T80,'Plan terms'!$A:$E,5,0)</f>
        <v xml:space="preserve"> 2% Direct Debit, 1%eBilling, 3% fixed term + $100 on 12 month sign up, free Power Shout hours</v>
      </c>
      <c r="U96" s="10" t="str">
        <f>VLOOKUP(U80,'Plan terms'!$A:$E,5,0)</f>
        <v>.</v>
      </c>
      <c r="V96" s="10" t="str">
        <f>VLOOKUP(V80,'Plan terms'!$A:$E,5,0)</f>
        <v>.</v>
      </c>
      <c r="W96" s="10" t="str">
        <f>VLOOKUP(W80,'Plan terms'!$A:$E,5,0)</f>
        <v>$250 account credit, prices fixed for 1 year, $150 Termination Fee applies</v>
      </c>
      <c r="X96" s="10" t="str">
        <f>VLOOKUP(X80,'Plan terms'!$A:$E,5,0)</f>
        <v>$200 credit upon joining, prices fixed for 24 months</v>
      </c>
      <c r="Y96" s="10" t="str">
        <f>VLOOKUP(Y80,'Plan terms'!$A:$E,5,0)</f>
        <v>$10 monthly credit, variable rates during the year, open contract</v>
      </c>
      <c r="Z96" s="10" t="str">
        <f>VLOOKUP(Z80,'Plan terms'!$A:$E,5,0)</f>
        <v>.</v>
      </c>
      <c r="AA96" s="10" t="str">
        <f>VLOOKUP(AA80,'Plan terms'!$A:$E,5,0)</f>
        <v>.</v>
      </c>
      <c r="AB96" s="10" t="str">
        <f>VLOOKUP(AB80,'Plan terms'!$A:$E,5,0)</f>
        <v>.</v>
      </c>
      <c r="AC96" s="10" t="str">
        <f>VLOOKUP(AC80,'Plan terms'!$A:$E,5,0)</f>
        <v>$150 credit for new customers upon online signup</v>
      </c>
      <c r="AD96" s="10" t="str">
        <f>VLOOKUP(AD80,'Plan terms'!$A:$E,5,0)</f>
        <v>50 litres of fuel upon joining, plus 5 litres per $100 of energy used. Averaged price per liter at $2.5 for calculations</v>
      </c>
      <c r="AE96" s="83"/>
      <c r="AF96" s="10" t="str">
        <f>VLOOKUP(AF80,'Plan terms'!$A:$E,5,0)</f>
        <v xml:space="preserve">Special discounted energy and broadband prices (4G 300 GB for $65, Fast Fibre for $80)  </v>
      </c>
      <c r="AG96" s="10" t="str">
        <f>VLOOKUP(AG80,'Plan terms'!$A:$E,5,0)</f>
        <v>$50 account credit, $15 discount on broadband, Samsung product when committing to 2 year contract</v>
      </c>
      <c r="AH96" s="10"/>
      <c r="AI96" s="10" t="str">
        <f>VLOOKUP(AI80,'Plan terms'!$A:$E,5,0)</f>
        <v>$20 off Broadband per month for 12 months, $250 sign up bonus (Only for new customers taking out Unlimited broadband and Power bundle on a 12 month plan)</v>
      </c>
      <c r="AJ96" s="10" t="str">
        <f>VLOOKUP(AJ80,'Plan terms'!$A:$E,5,0)</f>
        <v>Only available when taking out selected broadband plans with 2degrees. $20 off broadband price per month.</v>
      </c>
      <c r="AK96" s="10">
        <f>VLOOKUP(AK80,'Plan terms'!$A:$E,5,0)</f>
        <v>0</v>
      </c>
      <c r="AL96" s="79"/>
    </row>
    <row r="97" spans="1:38" x14ac:dyDescent="0.3">
      <c r="A97" s="107"/>
      <c r="B97" s="24"/>
      <c r="C97" s="104"/>
      <c r="D97" s="4" t="s">
        <v>107</v>
      </c>
      <c r="E97" s="10">
        <f>VLOOKUP(E80,'Plan terms'!$A:$E,4,FALSE)</f>
        <v>0</v>
      </c>
      <c r="F97" s="10" t="str">
        <f>VLOOKUP(F80,'Plan terms'!$A:$E,4,FALSE)</f>
        <v>EV01</v>
      </c>
      <c r="G97" s="10" t="str">
        <f>VLOOKUP(G80,'Plan terms'!$A:$E,4,FALSE)</f>
        <v>EV04</v>
      </c>
      <c r="H97" s="10" t="str">
        <f>VLOOKUP(H80,'Plan terms'!$A:$E,4,FALSE)</f>
        <v>EV05</v>
      </c>
      <c r="I97" s="10" t="str">
        <f>VLOOKUP(I80,'Plan terms'!$A:$E,4,FALSE)</f>
        <v>.</v>
      </c>
      <c r="J97" s="10" t="str">
        <f>VLOOKUP(J80,'Plan terms'!$A:$E,4,FALSE)</f>
        <v>.</v>
      </c>
      <c r="K97" s="10" t="str">
        <f>VLOOKUP(K80,'Plan terms'!$A:$E,4,FALSE)</f>
        <v>.</v>
      </c>
      <c r="L97" s="10" t="str">
        <f>VLOOKUP(L80,'Plan terms'!$A:$E,4,FALSE)</f>
        <v>.</v>
      </c>
      <c r="M97" s="10" t="str">
        <f>VLOOKUP(M80,'Plan terms'!$A:$E,4,FALSE)</f>
        <v>.</v>
      </c>
      <c r="N97" s="10" t="str">
        <f>VLOOKUP(N80,'Plan terms'!$A:$E,4,FALSE)</f>
        <v>.</v>
      </c>
      <c r="O97" s="10">
        <f>VLOOKUP(O80,'Plan terms'!$A:$E,4,FALSE)</f>
        <v>0</v>
      </c>
      <c r="P97" s="10" t="str">
        <f>VLOOKUP(P80,'Plan terms'!$A:$E,4,FALSE)</f>
        <v>.</v>
      </c>
      <c r="Q97" s="10" t="str">
        <f>VLOOKUP(Q80,'Plan terms'!$A:$E,4,FALSE)</f>
        <v>.</v>
      </c>
      <c r="R97" s="10" t="str">
        <f>VLOOKUP(R80,'Plan terms'!$A:$E,4,FALSE)</f>
        <v>.</v>
      </c>
      <c r="S97" s="10" t="str">
        <f>VLOOKUP(S80,'Plan terms'!$A:$E,4,FALSE)</f>
        <v>.</v>
      </c>
      <c r="T97" s="10" t="str">
        <f>VLOOKUP(T80,'Plan terms'!$A:$E,4,FALSE)</f>
        <v>DISC-03</v>
      </c>
      <c r="U97" s="10" t="str">
        <f>VLOOKUP(U80,'Plan terms'!$A:$E,4,FALSE)</f>
        <v>.</v>
      </c>
      <c r="V97" s="10" t="str">
        <f>VLOOKUP(V80,'Plan terms'!$A:$E,4,FALSE)</f>
        <v>.</v>
      </c>
      <c r="W97" s="10" t="str">
        <f>VLOOKUP(W80,'Plan terms'!$A:$E,4,FALSE)</f>
        <v>DISC-04</v>
      </c>
      <c r="X97" s="10" t="str">
        <f>VLOOKUP(X80,'Plan terms'!$A:$E,4,FALSE)</f>
        <v>DISC-07</v>
      </c>
      <c r="Y97" s="10" t="str">
        <f>VLOOKUP(Y80,'Plan terms'!$A:$E,4,FALSE)</f>
        <v>DISC-10</v>
      </c>
      <c r="Z97" s="10" t="str">
        <f>VLOOKUP(Z80,'Plan terms'!$A:$E,4,FALSE)</f>
        <v>.</v>
      </c>
      <c r="AA97" s="10" t="str">
        <f>VLOOKUP(AA80,'Plan terms'!$A:$E,4,FALSE)</f>
        <v>.</v>
      </c>
      <c r="AB97" s="10" t="str">
        <f>VLOOKUP(AB80,'Plan terms'!$A:$E,4,FALSE)</f>
        <v>.</v>
      </c>
      <c r="AC97" s="10" t="str">
        <f>VLOOKUP(AC80,'Plan terms'!$A:$E,4,FALSE)</f>
        <v>DISC-08</v>
      </c>
      <c r="AD97" s="10" t="str">
        <f>VLOOKUP(AD80,'Plan terms'!$A:$E,4,FALSE)</f>
        <v>DISC-09</v>
      </c>
      <c r="AE97" s="83"/>
      <c r="AF97" s="10" t="str">
        <f>VLOOKUP(AF80,'Plan terms'!$A:$E,4,FALSE)</f>
        <v>BUND-05</v>
      </c>
      <c r="AG97" s="10" t="str">
        <f>VLOOKUP(AG80,'Plan terms'!$A:$E,4,FALSE)</f>
        <v>BUND-04</v>
      </c>
      <c r="AH97" s="10"/>
      <c r="AI97" s="10" t="str">
        <f>VLOOKUP(AI80,'Plan terms'!$A:$E,4,FALSE)</f>
        <v>BUND-02</v>
      </c>
      <c r="AJ97" s="10" t="str">
        <f>VLOOKUP(AJ80,'Plan terms'!$A:$E,4,FALSE)</f>
        <v>BUND-06</v>
      </c>
      <c r="AK97" s="10">
        <f>VLOOKUP(AK80,'Plan terms'!$A:$E,4,FALSE)</f>
        <v>0</v>
      </c>
      <c r="AL97" s="79"/>
    </row>
    <row r="98" spans="1:38" x14ac:dyDescent="0.3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83"/>
      <c r="AF98" s="32"/>
      <c r="AG98" s="32"/>
      <c r="AH98" s="32"/>
      <c r="AI98" s="32"/>
      <c r="AJ98" s="32"/>
      <c r="AK98" s="32"/>
      <c r="AL98" s="79"/>
    </row>
    <row r="99" spans="1:38" x14ac:dyDescent="0.3">
      <c r="A99" s="105" t="s">
        <v>82</v>
      </c>
      <c r="B99" s="13"/>
      <c r="C99" s="13"/>
      <c r="D99" s="13" t="s">
        <v>18</v>
      </c>
      <c r="E99" s="21">
        <f>E114</f>
        <v>1.0349999999999999</v>
      </c>
      <c r="F99" s="21">
        <f>F114</f>
        <v>2.005255</v>
      </c>
      <c r="G99" s="22">
        <f t="shared" ref="G99:H99" si="68">G86*G105</f>
        <v>2.6449999999999996</v>
      </c>
      <c r="H99" s="22">
        <f t="shared" si="68"/>
        <v>1.38</v>
      </c>
      <c r="I99" s="21">
        <f>I114</f>
        <v>1.0349999999999999</v>
      </c>
      <c r="J99" s="21">
        <f t="shared" ref="J99:O99" si="69">J114</f>
        <v>1.2691399999999997</v>
      </c>
      <c r="K99" s="21">
        <f t="shared" si="69"/>
        <v>1.2691399999999997</v>
      </c>
      <c r="L99" s="21">
        <f t="shared" si="69"/>
        <v>1.2691399999999997</v>
      </c>
      <c r="M99" s="21">
        <f t="shared" si="69"/>
        <v>0.69</v>
      </c>
      <c r="N99" s="21">
        <f t="shared" si="69"/>
        <v>0.69</v>
      </c>
      <c r="O99" s="21">
        <f t="shared" si="69"/>
        <v>1.0349999999999999</v>
      </c>
      <c r="P99" s="21">
        <f>P114</f>
        <v>1.38</v>
      </c>
      <c r="Q99" s="22">
        <f>Q86*Q105</f>
        <v>1.38</v>
      </c>
      <c r="R99" s="22">
        <f>R86*R105</f>
        <v>0.69</v>
      </c>
      <c r="S99" s="22">
        <f t="shared" ref="S99:T99" si="70">S86*S105</f>
        <v>1.0349999999999999</v>
      </c>
      <c r="T99" s="22">
        <f t="shared" si="70"/>
        <v>1.0349999999999999</v>
      </c>
      <c r="U99" s="21">
        <f>U114</f>
        <v>1.01</v>
      </c>
      <c r="V99" s="21">
        <f>V86*V105</f>
        <v>1.38</v>
      </c>
      <c r="W99" s="21">
        <f>W86*W105</f>
        <v>1.38</v>
      </c>
      <c r="X99" s="21">
        <f>X114</f>
        <v>1.2631600000000001</v>
      </c>
      <c r="Y99" s="21">
        <f>Y114</f>
        <v>1.24407</v>
      </c>
      <c r="Z99" s="21">
        <f>Z114</f>
        <v>1.38</v>
      </c>
      <c r="AA99" s="21">
        <f>AA86*AA105</f>
        <v>1.38</v>
      </c>
      <c r="AB99" s="21">
        <f>AB86*AB105</f>
        <v>1.38</v>
      </c>
      <c r="AC99" s="21">
        <f t="shared" ref="AC99:AD99" si="71">AC114</f>
        <v>1.38</v>
      </c>
      <c r="AD99" s="21">
        <f t="shared" si="71"/>
        <v>1.38</v>
      </c>
      <c r="AE99" s="84"/>
      <c r="AF99" s="21">
        <f>AF114</f>
        <v>1.0349999999999999</v>
      </c>
      <c r="AG99" s="21">
        <f>AG86*AG105</f>
        <v>1.0349999999999999</v>
      </c>
      <c r="AH99" s="21"/>
      <c r="AI99" s="21">
        <f>AI114</f>
        <v>0.91999999999999993</v>
      </c>
      <c r="AJ99" s="21">
        <f>AJ86*AJ105</f>
        <v>0.34499999999999997</v>
      </c>
      <c r="AK99" s="21">
        <f>AK114</f>
        <v>1.0349999999999999</v>
      </c>
      <c r="AL99" s="79"/>
    </row>
    <row r="100" spans="1:38" x14ac:dyDescent="0.3">
      <c r="A100" s="105"/>
      <c r="B100" s="13"/>
      <c r="C100" s="13"/>
      <c r="D100" s="13" t="s">
        <v>19</v>
      </c>
      <c r="E100" s="21"/>
      <c r="F100" s="21"/>
      <c r="G100" s="22"/>
      <c r="H100" s="22"/>
      <c r="I100" s="21"/>
      <c r="J100" s="21"/>
      <c r="K100" s="21"/>
      <c r="L100" s="21"/>
      <c r="M100" s="22"/>
      <c r="N100" s="22"/>
      <c r="O100" s="22"/>
      <c r="P100" s="22"/>
      <c r="Q100" s="22"/>
      <c r="R100" s="22"/>
      <c r="S100" s="22"/>
      <c r="T100" s="22"/>
      <c r="U100" s="22"/>
      <c r="V100" s="21"/>
      <c r="W100" s="21"/>
      <c r="X100" s="22"/>
      <c r="Y100" s="22"/>
      <c r="Z100" s="22"/>
      <c r="AA100" s="21"/>
      <c r="AB100" s="21"/>
      <c r="AC100" s="22"/>
      <c r="AD100" s="22"/>
      <c r="AE100" s="85"/>
      <c r="AF100" s="22"/>
      <c r="AG100" s="21"/>
      <c r="AH100" s="21"/>
      <c r="AI100" s="22"/>
      <c r="AJ100" s="21"/>
      <c r="AK100" s="22"/>
      <c r="AL100" s="79"/>
    </row>
    <row r="101" spans="1:38" x14ac:dyDescent="0.3">
      <c r="A101" s="105"/>
      <c r="B101" s="13"/>
      <c r="C101" s="13"/>
      <c r="D101" s="13" t="s">
        <v>20</v>
      </c>
      <c r="E101" s="22">
        <f t="shared" ref="E101:O101" si="72">E116</f>
        <v>2408.7360649999996</v>
      </c>
      <c r="F101" s="22">
        <f t="shared" si="72"/>
        <v>2412.5670197373502</v>
      </c>
      <c r="G101" s="22">
        <f t="shared" si="72"/>
        <v>2704.0866665000003</v>
      </c>
      <c r="H101" s="22">
        <f t="shared" si="72"/>
        <v>2192.2716765499999</v>
      </c>
      <c r="I101" s="22">
        <f t="shared" si="72"/>
        <v>2441.6868999999997</v>
      </c>
      <c r="J101" s="22">
        <f t="shared" si="72"/>
        <v>2970.9079415000001</v>
      </c>
      <c r="K101" s="22">
        <f t="shared" si="72"/>
        <v>2931.5274449999997</v>
      </c>
      <c r="L101" s="22">
        <f t="shared" si="72"/>
        <v>2810.0814305000004</v>
      </c>
      <c r="M101" s="22">
        <f t="shared" si="72"/>
        <v>3368.772395</v>
      </c>
      <c r="N101" s="22">
        <f t="shared" si="72"/>
        <v>3051.3208405</v>
      </c>
      <c r="O101" s="22">
        <f t="shared" si="72"/>
        <v>2351.331745</v>
      </c>
      <c r="P101" s="22">
        <f>P116</f>
        <v>2366.5079499999997</v>
      </c>
      <c r="Q101" s="22">
        <f>Q116</f>
        <v>2520.0078570000001</v>
      </c>
      <c r="R101" s="22">
        <f>R116</f>
        <v>2140.15</v>
      </c>
      <c r="S101" s="22">
        <f t="shared" ref="S101:AJ101" si="73">S116</f>
        <v>2637.1259499999996</v>
      </c>
      <c r="T101" s="22">
        <f t="shared" si="73"/>
        <v>2643.7349999999997</v>
      </c>
      <c r="U101" s="22">
        <f t="shared" si="73"/>
        <v>2504.0709999999999</v>
      </c>
      <c r="V101" s="22">
        <f t="shared" si="73"/>
        <v>2699.875</v>
      </c>
      <c r="W101" s="22">
        <f t="shared" si="73"/>
        <v>2699.875</v>
      </c>
      <c r="X101" s="22">
        <f t="shared" si="73"/>
        <v>2716.6277499999997</v>
      </c>
      <c r="Y101" s="22">
        <f t="shared" si="73"/>
        <v>2669.0614500000001</v>
      </c>
      <c r="Z101" s="22">
        <f t="shared" si="73"/>
        <v>2959.5285649999996</v>
      </c>
      <c r="AA101" s="22">
        <f t="shared" si="73"/>
        <v>2672.9507154999992</v>
      </c>
      <c r="AB101" s="22">
        <f t="shared" si="73"/>
        <v>2672.9507154999992</v>
      </c>
      <c r="AC101" s="22">
        <f t="shared" si="73"/>
        <v>2423.1979999999999</v>
      </c>
      <c r="AD101" s="22">
        <f t="shared" si="73"/>
        <v>2797.9844999999996</v>
      </c>
      <c r="AE101" s="85"/>
      <c r="AF101" s="22">
        <f t="shared" si="73"/>
        <v>2772.1393999999996</v>
      </c>
      <c r="AG101" s="22">
        <f t="shared" si="73"/>
        <v>2681.5009999999997</v>
      </c>
      <c r="AH101" s="22"/>
      <c r="AI101" s="22">
        <f>AI116</f>
        <v>3278.7155499999999</v>
      </c>
      <c r="AJ101" s="22">
        <f t="shared" si="73"/>
        <v>3194.4124999999999</v>
      </c>
      <c r="AK101" s="22">
        <f>AK116</f>
        <v>2451.1284000000001</v>
      </c>
      <c r="AL101" s="79"/>
    </row>
    <row r="102" spans="1:38" x14ac:dyDescent="0.3">
      <c r="A102" s="105"/>
      <c r="B102" s="13"/>
      <c r="C102" s="13"/>
      <c r="D102" s="14" t="s">
        <v>21</v>
      </c>
      <c r="E102" s="22">
        <f>E118</f>
        <v>2408.7360649999996</v>
      </c>
      <c r="F102" s="22">
        <f>F118</f>
        <v>2212.5670197373502</v>
      </c>
      <c r="G102" s="22">
        <f t="shared" ref="G102:H102" si="74">G101-G117</f>
        <v>2541.8414665100004</v>
      </c>
      <c r="H102" s="22">
        <f t="shared" si="74"/>
        <v>2192.2716765499999</v>
      </c>
      <c r="I102" s="22">
        <f>I118</f>
        <v>2441.6868999999997</v>
      </c>
      <c r="J102" s="22">
        <f t="shared" ref="J102:O102" si="75">J118</f>
        <v>2970.9079415000001</v>
      </c>
      <c r="K102" s="22">
        <f t="shared" si="75"/>
        <v>2931.5274449999997</v>
      </c>
      <c r="L102" s="22">
        <f t="shared" si="75"/>
        <v>2810.0814305000004</v>
      </c>
      <c r="M102" s="22">
        <f t="shared" si="75"/>
        <v>3368.772395</v>
      </c>
      <c r="N102" s="22">
        <f t="shared" si="75"/>
        <v>3051.3208405</v>
      </c>
      <c r="O102" s="22">
        <f t="shared" si="75"/>
        <v>2351.331745</v>
      </c>
      <c r="P102" s="22">
        <f>P118</f>
        <v>2366.5079499999997</v>
      </c>
      <c r="Q102" s="22">
        <f>Q101-Q117</f>
        <v>2520.0078570000001</v>
      </c>
      <c r="R102" s="22">
        <f>R101-R117</f>
        <v>2140.15</v>
      </c>
      <c r="S102" s="22">
        <f t="shared" ref="S102:T102" si="76">S101-S117</f>
        <v>2637.1259499999996</v>
      </c>
      <c r="T102" s="22">
        <f t="shared" si="76"/>
        <v>2385.1108999999997</v>
      </c>
      <c r="U102" s="22">
        <f>U118</f>
        <v>2504.0709999999999</v>
      </c>
      <c r="V102" s="22">
        <f>V101-V117</f>
        <v>2699.875</v>
      </c>
      <c r="W102" s="22">
        <f>W101-W117</f>
        <v>2449.875</v>
      </c>
      <c r="X102" s="22">
        <f>X118</f>
        <v>2516.6277499999997</v>
      </c>
      <c r="Y102" s="22">
        <f>Y118</f>
        <v>2549.0614500000001</v>
      </c>
      <c r="Z102" s="22">
        <f>Z118</f>
        <v>2959.5285649999996</v>
      </c>
      <c r="AA102" s="22">
        <f>AA101-AA117</f>
        <v>2672.9507154999992</v>
      </c>
      <c r="AB102" s="22">
        <f>AB101-AB117</f>
        <v>2672.9507154999992</v>
      </c>
      <c r="AC102" s="22">
        <f t="shared" ref="AC102:AD102" si="77">AC118</f>
        <v>2273.1979999999999</v>
      </c>
      <c r="AD102" s="22">
        <f t="shared" si="77"/>
        <v>2797.9844999999996</v>
      </c>
      <c r="AE102" s="85"/>
      <c r="AF102" s="22">
        <f>AF118</f>
        <v>2772.1393999999996</v>
      </c>
      <c r="AG102" s="22">
        <f>AG101-AG117</f>
        <v>2681.5009999999997</v>
      </c>
      <c r="AH102" s="22"/>
      <c r="AI102" s="22">
        <f>AI118</f>
        <v>3278.7155499999999</v>
      </c>
      <c r="AJ102" s="22">
        <f>AJ101-AJ117</f>
        <v>3194.4124999999999</v>
      </c>
      <c r="AK102" s="22">
        <f>AK118</f>
        <v>2451.1284000000001</v>
      </c>
      <c r="AL102" s="79"/>
    </row>
    <row r="103" spans="1:38" x14ac:dyDescent="0.3">
      <c r="A103" s="32"/>
      <c r="B103" s="32"/>
      <c r="C103" s="32"/>
      <c r="D103" s="32"/>
      <c r="E103" s="33"/>
      <c r="F103" s="33"/>
      <c r="G103" s="32"/>
      <c r="H103" s="32"/>
      <c r="I103" s="33"/>
      <c r="J103" s="33"/>
      <c r="K103" s="33"/>
      <c r="L103" s="33"/>
      <c r="M103" s="33"/>
      <c r="N103" s="33"/>
      <c r="O103" s="33"/>
      <c r="P103" s="94">
        <f>P101/1.15</f>
        <v>2057.8330000000001</v>
      </c>
      <c r="Q103" s="94">
        <f>Q101/1.15</f>
        <v>2191.3111800000001</v>
      </c>
      <c r="R103" s="32"/>
      <c r="S103" s="32"/>
      <c r="T103" s="32"/>
      <c r="U103" s="33"/>
      <c r="V103" s="32"/>
      <c r="W103" s="32"/>
      <c r="X103" s="33"/>
      <c r="Y103" s="33"/>
      <c r="Z103" s="33"/>
      <c r="AA103" s="32"/>
      <c r="AB103" s="32"/>
      <c r="AC103" s="33"/>
      <c r="AD103" s="33"/>
      <c r="AE103" s="85"/>
      <c r="AF103" s="33"/>
      <c r="AG103" s="32"/>
      <c r="AH103" s="32"/>
      <c r="AI103" s="33"/>
      <c r="AJ103" s="32"/>
      <c r="AK103" s="33"/>
      <c r="AL103" s="79"/>
    </row>
    <row r="104" spans="1:38" x14ac:dyDescent="0.3">
      <c r="A104" s="112" t="s">
        <v>87</v>
      </c>
      <c r="B104" s="34">
        <v>8210</v>
      </c>
      <c r="C104" s="113" t="s">
        <v>32</v>
      </c>
      <c r="D104" s="13" t="s">
        <v>22</v>
      </c>
      <c r="E104" s="13">
        <f t="shared" ref="E104:AI104" si="78">$B$104</f>
        <v>8210</v>
      </c>
      <c r="F104" s="13">
        <f t="shared" si="78"/>
        <v>8210</v>
      </c>
      <c r="G104" s="13">
        <f t="shared" si="78"/>
        <v>8210</v>
      </c>
      <c r="H104" s="13">
        <f t="shared" si="78"/>
        <v>8210</v>
      </c>
      <c r="I104" s="13">
        <f t="shared" si="78"/>
        <v>8210</v>
      </c>
      <c r="J104" s="13">
        <f t="shared" si="78"/>
        <v>8210</v>
      </c>
      <c r="K104" s="13">
        <f t="shared" si="78"/>
        <v>8210</v>
      </c>
      <c r="L104" s="13">
        <f t="shared" si="78"/>
        <v>8210</v>
      </c>
      <c r="M104" s="13">
        <f t="shared" si="78"/>
        <v>8210</v>
      </c>
      <c r="N104" s="13">
        <f t="shared" si="78"/>
        <v>8210</v>
      </c>
      <c r="O104" s="13">
        <f t="shared" si="78"/>
        <v>8210</v>
      </c>
      <c r="P104" s="13">
        <f t="shared" si="78"/>
        <v>8210</v>
      </c>
      <c r="Q104" s="13">
        <f t="shared" si="78"/>
        <v>8210</v>
      </c>
      <c r="R104" s="13">
        <f t="shared" si="78"/>
        <v>8210</v>
      </c>
      <c r="S104" s="13">
        <f t="shared" si="78"/>
        <v>8210</v>
      </c>
      <c r="T104" s="13">
        <f t="shared" si="78"/>
        <v>8210</v>
      </c>
      <c r="U104" s="13">
        <f t="shared" si="78"/>
        <v>8210</v>
      </c>
      <c r="V104" s="13">
        <f t="shared" si="78"/>
        <v>8210</v>
      </c>
      <c r="W104" s="13">
        <f t="shared" si="78"/>
        <v>8210</v>
      </c>
      <c r="X104" s="13">
        <f t="shared" si="78"/>
        <v>8210</v>
      </c>
      <c r="Y104" s="13">
        <f t="shared" si="78"/>
        <v>8210</v>
      </c>
      <c r="Z104" s="13">
        <f t="shared" si="78"/>
        <v>8210</v>
      </c>
      <c r="AA104" s="13">
        <f t="shared" si="78"/>
        <v>8210</v>
      </c>
      <c r="AB104" s="13">
        <f t="shared" si="78"/>
        <v>8210</v>
      </c>
      <c r="AC104" s="13">
        <f t="shared" si="78"/>
        <v>8210</v>
      </c>
      <c r="AD104" s="13">
        <f t="shared" si="78"/>
        <v>8210</v>
      </c>
      <c r="AE104" s="83"/>
      <c r="AF104" s="13">
        <f>$B$104</f>
        <v>8210</v>
      </c>
      <c r="AG104" s="13">
        <f>$B$104</f>
        <v>8210</v>
      </c>
      <c r="AH104" s="13"/>
      <c r="AI104" s="13">
        <f t="shared" si="78"/>
        <v>8210</v>
      </c>
      <c r="AJ104" s="13">
        <f>$B$104</f>
        <v>8210</v>
      </c>
      <c r="AK104" s="13">
        <f>$B$104</f>
        <v>8210</v>
      </c>
      <c r="AL104" s="79"/>
    </row>
    <row r="105" spans="1:38" x14ac:dyDescent="0.3">
      <c r="A105" s="112"/>
      <c r="B105" s="34">
        <v>1.1499999999999999</v>
      </c>
      <c r="C105" s="113"/>
      <c r="D105" s="14" t="s">
        <v>33</v>
      </c>
      <c r="E105" s="15">
        <f>$B$27</f>
        <v>1.1499999999999999</v>
      </c>
      <c r="F105" s="15">
        <f>$B$27</f>
        <v>1.1499999999999999</v>
      </c>
      <c r="G105" s="15">
        <f t="shared" ref="G105:H105" si="79">$B$27</f>
        <v>1.1499999999999999</v>
      </c>
      <c r="H105" s="15">
        <f t="shared" si="79"/>
        <v>1.1499999999999999</v>
      </c>
      <c r="I105" s="13">
        <f t="shared" ref="I105:AI105" si="80">$B$105</f>
        <v>1.1499999999999999</v>
      </c>
      <c r="J105" s="13">
        <f t="shared" si="80"/>
        <v>1.1499999999999999</v>
      </c>
      <c r="K105" s="13">
        <f t="shared" si="80"/>
        <v>1.1499999999999999</v>
      </c>
      <c r="L105" s="13">
        <f t="shared" si="80"/>
        <v>1.1499999999999999</v>
      </c>
      <c r="M105" s="13">
        <f t="shared" si="80"/>
        <v>1.1499999999999999</v>
      </c>
      <c r="N105" s="13">
        <f t="shared" si="80"/>
        <v>1.1499999999999999</v>
      </c>
      <c r="O105" s="13">
        <f t="shared" si="80"/>
        <v>1.1499999999999999</v>
      </c>
      <c r="P105" s="13">
        <f t="shared" si="80"/>
        <v>1.1499999999999999</v>
      </c>
      <c r="Q105" s="13">
        <f t="shared" si="80"/>
        <v>1.1499999999999999</v>
      </c>
      <c r="R105" s="13">
        <f t="shared" si="80"/>
        <v>1.1499999999999999</v>
      </c>
      <c r="S105" s="13">
        <f t="shared" si="80"/>
        <v>1.1499999999999999</v>
      </c>
      <c r="T105" s="13">
        <f t="shared" si="80"/>
        <v>1.1499999999999999</v>
      </c>
      <c r="U105" s="13">
        <f t="shared" si="80"/>
        <v>1.1499999999999999</v>
      </c>
      <c r="V105" s="13">
        <f t="shared" si="80"/>
        <v>1.1499999999999999</v>
      </c>
      <c r="W105" s="13">
        <f t="shared" si="80"/>
        <v>1.1499999999999999</v>
      </c>
      <c r="X105" s="13">
        <f t="shared" si="80"/>
        <v>1.1499999999999999</v>
      </c>
      <c r="Y105" s="13">
        <f t="shared" si="80"/>
        <v>1.1499999999999999</v>
      </c>
      <c r="Z105" s="13">
        <f t="shared" si="80"/>
        <v>1.1499999999999999</v>
      </c>
      <c r="AA105" s="13">
        <f t="shared" si="80"/>
        <v>1.1499999999999999</v>
      </c>
      <c r="AB105" s="13">
        <f t="shared" si="80"/>
        <v>1.1499999999999999</v>
      </c>
      <c r="AC105" s="13">
        <f t="shared" si="80"/>
        <v>1.1499999999999999</v>
      </c>
      <c r="AD105" s="13">
        <f t="shared" si="80"/>
        <v>1.1499999999999999</v>
      </c>
      <c r="AE105" s="83"/>
      <c r="AF105" s="13">
        <f>$B$105</f>
        <v>1.1499999999999999</v>
      </c>
      <c r="AG105" s="13">
        <f>$B$105</f>
        <v>1.1499999999999999</v>
      </c>
      <c r="AH105" s="13"/>
      <c r="AI105" s="13">
        <f t="shared" si="80"/>
        <v>1.1499999999999999</v>
      </c>
      <c r="AJ105" s="13">
        <f>$B$105</f>
        <v>1.1499999999999999</v>
      </c>
      <c r="AK105" s="13">
        <f>$B$105</f>
        <v>1.1499999999999999</v>
      </c>
      <c r="AL105" s="79"/>
    </row>
    <row r="106" spans="1:38" x14ac:dyDescent="0.3">
      <c r="A106" s="112"/>
      <c r="B106" s="10"/>
      <c r="C106" s="114" t="s">
        <v>83</v>
      </c>
      <c r="D106" s="7" t="s">
        <v>23</v>
      </c>
      <c r="E106" s="7" t="str">
        <f>E82</f>
        <v>Peak &amp; Off Peak</v>
      </c>
      <c r="F106" s="7" t="str">
        <f>F82</f>
        <v>Peak &amp; Off Peak</v>
      </c>
      <c r="G106" s="7" t="str">
        <f t="shared" ref="G106:H106" si="81">G82</f>
        <v>Peak &amp; Off Peak</v>
      </c>
      <c r="H106" s="7" t="str">
        <f t="shared" si="81"/>
        <v>Peak &amp; Off Peak</v>
      </c>
      <c r="I106" s="7" t="str">
        <f>I82</f>
        <v>Inclusive</v>
      </c>
      <c r="J106" s="7" t="str">
        <f t="shared" ref="J106:O106" si="82">J82</f>
        <v>Peak &amp; Off Peak</v>
      </c>
      <c r="K106" s="7" t="str">
        <f t="shared" si="82"/>
        <v>Peak &amp; Off Peak</v>
      </c>
      <c r="L106" s="7" t="str">
        <f t="shared" si="82"/>
        <v>Peak &amp; Off Peak</v>
      </c>
      <c r="M106" s="7" t="str">
        <f t="shared" si="82"/>
        <v>Inclusive</v>
      </c>
      <c r="N106" s="7" t="str">
        <f t="shared" si="82"/>
        <v>Peak Off Peak &amp; Shoulder</v>
      </c>
      <c r="O106" s="7" t="str">
        <f t="shared" si="82"/>
        <v>Peak Off Peak &amp; Shoulder</v>
      </c>
      <c r="P106" s="7" t="str">
        <f>P82</f>
        <v>Inclusive</v>
      </c>
      <c r="Q106" s="7" t="str">
        <f>Q82</f>
        <v>Peak &amp; Off Peak</v>
      </c>
      <c r="R106" s="7" t="str">
        <f>R82</f>
        <v>Inclusive</v>
      </c>
      <c r="S106" s="7" t="str">
        <f t="shared" ref="S106:AD106" si="83">S82</f>
        <v>Inclusive</v>
      </c>
      <c r="T106" s="7" t="str">
        <f t="shared" si="83"/>
        <v>Inclusive</v>
      </c>
      <c r="U106" s="7" t="str">
        <f t="shared" si="83"/>
        <v>Inclusive</v>
      </c>
      <c r="V106" s="7" t="str">
        <f t="shared" si="83"/>
        <v>Inclusive</v>
      </c>
      <c r="W106" s="7" t="str">
        <f t="shared" si="83"/>
        <v>Inclusive</v>
      </c>
      <c r="X106" s="7" t="str">
        <f t="shared" si="83"/>
        <v>Inclusive</v>
      </c>
      <c r="Y106" s="7" t="str">
        <f t="shared" si="83"/>
        <v>Inclusive</v>
      </c>
      <c r="Z106" s="7" t="str">
        <f t="shared" si="83"/>
        <v>Inclusive</v>
      </c>
      <c r="AA106" s="7" t="str">
        <f t="shared" si="83"/>
        <v>Peak Off Peak &amp; Shoulder</v>
      </c>
      <c r="AB106" s="7" t="str">
        <f t="shared" si="83"/>
        <v>Peak Off Peak &amp; Shoulder</v>
      </c>
      <c r="AC106" s="7" t="str">
        <f t="shared" si="83"/>
        <v>Inclusive</v>
      </c>
      <c r="AD106" s="7" t="str">
        <f t="shared" si="83"/>
        <v>Inclusive</v>
      </c>
      <c r="AE106" s="83"/>
      <c r="AF106" s="7" t="str">
        <f>AF82</f>
        <v>Inclusive</v>
      </c>
      <c r="AG106" s="7" t="str">
        <f t="shared" ref="AG106:AJ106" si="84">AG82</f>
        <v>Inclusive</v>
      </c>
      <c r="AH106" s="7"/>
      <c r="AI106" s="7" t="str">
        <f>AI82</f>
        <v>Inclusive</v>
      </c>
      <c r="AJ106" s="7" t="str">
        <f t="shared" si="84"/>
        <v>Inclusive</v>
      </c>
      <c r="AK106" s="7" t="str">
        <f>AK82</f>
        <v>Inclusive</v>
      </c>
      <c r="AL106" s="79"/>
    </row>
    <row r="107" spans="1:38" x14ac:dyDescent="0.3">
      <c r="A107" s="112"/>
      <c r="B107" s="10"/>
      <c r="C107" s="114"/>
      <c r="D107" s="7" t="s">
        <v>9</v>
      </c>
      <c r="E107" s="8">
        <f>E88</f>
        <v>0</v>
      </c>
      <c r="F107" s="8">
        <f>F88</f>
        <v>0</v>
      </c>
      <c r="G107" s="8">
        <f t="shared" ref="G107:H107" si="85">G88</f>
        <v>0</v>
      </c>
      <c r="H107" s="8">
        <f t="shared" si="85"/>
        <v>0</v>
      </c>
      <c r="I107" s="8">
        <f>I88</f>
        <v>0.217</v>
      </c>
      <c r="J107" s="8">
        <f t="shared" ref="J107:O107" si="86">J88</f>
        <v>0</v>
      </c>
      <c r="K107" s="8">
        <f t="shared" si="86"/>
        <v>0</v>
      </c>
      <c r="L107" s="8">
        <f t="shared" si="86"/>
        <v>0</v>
      </c>
      <c r="M107" s="8">
        <f t="shared" si="86"/>
        <v>0</v>
      </c>
      <c r="N107" s="8">
        <f t="shared" si="86"/>
        <v>0</v>
      </c>
      <c r="O107" s="8">
        <f t="shared" si="86"/>
        <v>0</v>
      </c>
      <c r="P107" s="8">
        <f>P88</f>
        <v>0.1973</v>
      </c>
      <c r="Q107" s="8">
        <f>Q88</f>
        <v>0</v>
      </c>
      <c r="R107" s="8">
        <f>R88</f>
        <v>0.2</v>
      </c>
      <c r="S107" s="8">
        <f t="shared" ref="S107:AD107" si="87">S88</f>
        <v>0.23930000000000001</v>
      </c>
      <c r="T107" s="8">
        <f t="shared" si="87"/>
        <v>0.24</v>
      </c>
      <c r="U107" s="8">
        <f t="shared" si="87"/>
        <v>0.22617391304347828</v>
      </c>
      <c r="V107" s="8">
        <f t="shared" si="87"/>
        <v>0.23260869565217396</v>
      </c>
      <c r="W107" s="8">
        <f t="shared" si="87"/>
        <v>0.23260869565217396</v>
      </c>
      <c r="X107" s="8">
        <f t="shared" si="87"/>
        <v>0.2389</v>
      </c>
      <c r="Y107" s="8">
        <f t="shared" si="87"/>
        <v>0.2346</v>
      </c>
      <c r="Z107" s="8">
        <f t="shared" si="87"/>
        <v>0.25821</v>
      </c>
      <c r="AA107" s="8">
        <f t="shared" si="87"/>
        <v>0</v>
      </c>
      <c r="AB107" s="8">
        <f t="shared" si="87"/>
        <v>0</v>
      </c>
      <c r="AC107" s="8">
        <f t="shared" si="87"/>
        <v>0.20330434782608697</v>
      </c>
      <c r="AD107" s="8">
        <f t="shared" si="87"/>
        <v>0.24299999999999999</v>
      </c>
      <c r="AE107" s="84"/>
      <c r="AF107" s="8">
        <f>AF88</f>
        <v>0.252</v>
      </c>
      <c r="AG107" s="8">
        <f t="shared" ref="AG107:AJ107" si="88">AG88</f>
        <v>0.24399999999999999</v>
      </c>
      <c r="AH107" s="8"/>
      <c r="AI107" s="8">
        <f>AI88</f>
        <v>0.31169999999999998</v>
      </c>
      <c r="AJ107" s="8">
        <f t="shared" si="88"/>
        <v>0.32500000000000001</v>
      </c>
      <c r="AK107" s="8">
        <f>AK88</f>
        <v>0.21959999999999999</v>
      </c>
      <c r="AL107" s="79"/>
    </row>
    <row r="108" spans="1:38" ht="15.6" x14ac:dyDescent="0.3">
      <c r="A108" s="112"/>
      <c r="B108" s="10"/>
      <c r="C108" s="114"/>
      <c r="D108" s="9" t="s">
        <v>24</v>
      </c>
      <c r="E108" s="89">
        <f>E89*factors!B2+E90*factors!B3</f>
        <v>0.21351000000000001</v>
      </c>
      <c r="F108" s="89">
        <f>F89*factors!$C$2+F90*factors!$C$3</f>
        <v>0.1780065609</v>
      </c>
      <c r="G108" s="89">
        <f>G89*factors!$C$2+G90*factors!$C$3</f>
        <v>0.18415100000000004</v>
      </c>
      <c r="H108" s="89">
        <f>H89*factors!$C$2+H90*factors!$C$3</f>
        <v>0</v>
      </c>
      <c r="I108" s="8">
        <f t="shared" ref="I108:AD108" si="89">$B$89*I89+$B$90*I90</f>
        <v>0</v>
      </c>
      <c r="J108" s="8">
        <f t="shared" si="89"/>
        <v>0</v>
      </c>
      <c r="K108" s="8">
        <f t="shared" si="89"/>
        <v>0</v>
      </c>
      <c r="L108" s="8">
        <f t="shared" si="89"/>
        <v>0</v>
      </c>
      <c r="M108" s="8">
        <f t="shared" si="89"/>
        <v>0.33013000000000003</v>
      </c>
      <c r="N108" s="8">
        <f t="shared" si="89"/>
        <v>0</v>
      </c>
      <c r="O108" s="8">
        <f t="shared" si="89"/>
        <v>0.20902999999999999</v>
      </c>
      <c r="P108" s="8">
        <f t="shared" si="89"/>
        <v>0</v>
      </c>
      <c r="Q108" s="8">
        <f t="shared" si="89"/>
        <v>0.21355800000000003</v>
      </c>
      <c r="R108" s="8">
        <f t="shared" si="89"/>
        <v>0</v>
      </c>
      <c r="S108" s="8">
        <f t="shared" si="89"/>
        <v>0</v>
      </c>
      <c r="T108" s="8">
        <f t="shared" si="89"/>
        <v>0</v>
      </c>
      <c r="U108" s="8">
        <f t="shared" si="89"/>
        <v>0</v>
      </c>
      <c r="V108" s="8">
        <f t="shared" si="89"/>
        <v>0</v>
      </c>
      <c r="W108" s="8">
        <f t="shared" si="89"/>
        <v>0</v>
      </c>
      <c r="X108" s="8">
        <f t="shared" si="89"/>
        <v>0</v>
      </c>
      <c r="Y108" s="8">
        <f t="shared" si="89"/>
        <v>0</v>
      </c>
      <c r="Z108" s="8">
        <f t="shared" si="89"/>
        <v>0</v>
      </c>
      <c r="AA108" s="8">
        <f t="shared" si="89"/>
        <v>0</v>
      </c>
      <c r="AB108" s="8">
        <f t="shared" si="89"/>
        <v>0</v>
      </c>
      <c r="AC108" s="8">
        <f t="shared" si="89"/>
        <v>0</v>
      </c>
      <c r="AD108" s="8">
        <f t="shared" si="89"/>
        <v>0</v>
      </c>
      <c r="AE108" s="84"/>
      <c r="AF108" s="8">
        <f>$B$89*AF89+$B$90*AF90</f>
        <v>0</v>
      </c>
      <c r="AG108" s="8">
        <f>$B$89*AG89+$B$90*AG90</f>
        <v>0</v>
      </c>
      <c r="AH108" s="8"/>
      <c r="AI108" s="8">
        <f>$B$89*AI89+$B$90*AI90</f>
        <v>0</v>
      </c>
      <c r="AJ108" s="8">
        <f>$B$89*AJ89+$B$90*AJ90</f>
        <v>0</v>
      </c>
      <c r="AK108" s="8">
        <f>$B$89*AK89+$B$90*AK90</f>
        <v>0</v>
      </c>
      <c r="AL108" s="80"/>
    </row>
    <row r="109" spans="1:38" ht="15.6" x14ac:dyDescent="0.3">
      <c r="A109" s="112"/>
      <c r="B109" s="10"/>
      <c r="C109" s="114"/>
      <c r="D109" s="9" t="s">
        <v>25</v>
      </c>
      <c r="E109" s="8">
        <f t="shared" ref="E109:AD109" si="90">E91*$B$91+E92*$B$92+E93*$B$93</f>
        <v>0</v>
      </c>
      <c r="F109" s="8">
        <f t="shared" si="90"/>
        <v>0</v>
      </c>
      <c r="G109" s="8">
        <f t="shared" si="90"/>
        <v>0</v>
      </c>
      <c r="H109" s="8">
        <f t="shared" si="90"/>
        <v>0.1788457</v>
      </c>
      <c r="I109" s="8">
        <f t="shared" si="90"/>
        <v>0</v>
      </c>
      <c r="J109" s="8">
        <f t="shared" si="90"/>
        <v>0.26560100000000003</v>
      </c>
      <c r="K109" s="8">
        <f t="shared" si="90"/>
        <v>0.26143</v>
      </c>
      <c r="L109" s="8">
        <f t="shared" si="90"/>
        <v>0.24856700000000004</v>
      </c>
      <c r="M109" s="8">
        <f t="shared" si="90"/>
        <v>0</v>
      </c>
      <c r="N109" s="8">
        <f t="shared" si="90"/>
        <v>0.29650700000000002</v>
      </c>
      <c r="O109" s="8">
        <f t="shared" si="90"/>
        <v>0</v>
      </c>
      <c r="P109" s="8">
        <f t="shared" si="90"/>
        <v>0</v>
      </c>
      <c r="Q109" s="8">
        <f t="shared" si="90"/>
        <v>0</v>
      </c>
      <c r="R109" s="8">
        <f t="shared" si="90"/>
        <v>0</v>
      </c>
      <c r="S109" s="8">
        <f t="shared" si="90"/>
        <v>0</v>
      </c>
      <c r="T109" s="8">
        <f t="shared" si="90"/>
        <v>0</v>
      </c>
      <c r="U109" s="8">
        <f t="shared" si="90"/>
        <v>0</v>
      </c>
      <c r="V109" s="8">
        <f t="shared" si="90"/>
        <v>0</v>
      </c>
      <c r="W109" s="8">
        <f t="shared" si="90"/>
        <v>0</v>
      </c>
      <c r="X109" s="8">
        <f t="shared" si="90"/>
        <v>0</v>
      </c>
      <c r="Y109" s="8">
        <f t="shared" si="90"/>
        <v>0</v>
      </c>
      <c r="Z109" s="8">
        <f t="shared" si="90"/>
        <v>0</v>
      </c>
      <c r="AA109" s="8">
        <f t="shared" si="90"/>
        <v>0.22975699999999999</v>
      </c>
      <c r="AB109" s="8">
        <f t="shared" si="90"/>
        <v>0.22975699999999999</v>
      </c>
      <c r="AC109" s="8">
        <f t="shared" si="90"/>
        <v>0</v>
      </c>
      <c r="AD109" s="8">
        <f t="shared" si="90"/>
        <v>0</v>
      </c>
      <c r="AE109" s="84"/>
      <c r="AF109" s="8">
        <f>AF91*$B$91+AF92*$B$92+AF93*$B$93</f>
        <v>0</v>
      </c>
      <c r="AG109" s="8">
        <f>AG91*$B$91+AG92*$B$92+AG93*$B$93</f>
        <v>0</v>
      </c>
      <c r="AH109" s="8"/>
      <c r="AI109" s="8">
        <f>AI91*$B$91+AI92*$B$92+AI93*$B$93</f>
        <v>0</v>
      </c>
      <c r="AJ109" s="8">
        <f>AJ91*$B$91+AJ92*$B$92+AJ93*$B$93</f>
        <v>0</v>
      </c>
      <c r="AK109" s="8">
        <f>AK91*$B$91+AK92*$B$92+AK93*$B$93</f>
        <v>0</v>
      </c>
      <c r="AL109" s="80"/>
    </row>
    <row r="110" spans="1:38" ht="15.6" x14ac:dyDescent="0.3">
      <c r="A110" s="112"/>
      <c r="B110" s="10"/>
      <c r="C110" s="114"/>
      <c r="D110" s="9" t="s">
        <v>85</v>
      </c>
      <c r="E110" s="8">
        <f>E87</f>
        <v>1.6000000000000001E-3</v>
      </c>
      <c r="F110" s="8">
        <f>F87</f>
        <v>0</v>
      </c>
      <c r="G110" s="8">
        <f t="shared" ref="G110:H110" si="91">G87</f>
        <v>0</v>
      </c>
      <c r="H110" s="8">
        <f t="shared" si="91"/>
        <v>0</v>
      </c>
      <c r="I110" s="8">
        <f>I87</f>
        <v>1.6000000000000001E-3</v>
      </c>
      <c r="J110" s="8">
        <f t="shared" ref="J110:O110" si="92">J87</f>
        <v>0</v>
      </c>
      <c r="K110" s="8">
        <f t="shared" si="92"/>
        <v>0</v>
      </c>
      <c r="L110" s="8">
        <f t="shared" si="92"/>
        <v>0</v>
      </c>
      <c r="M110" s="8">
        <f t="shared" si="92"/>
        <v>0</v>
      </c>
      <c r="N110" s="8">
        <f t="shared" si="92"/>
        <v>0</v>
      </c>
      <c r="O110" s="8">
        <f t="shared" si="92"/>
        <v>0</v>
      </c>
      <c r="P110" s="8">
        <f>P87</f>
        <v>0</v>
      </c>
      <c r="Q110" s="8">
        <f>Q87</f>
        <v>0</v>
      </c>
      <c r="R110" s="8">
        <f>R87</f>
        <v>0</v>
      </c>
      <c r="S110" s="8">
        <f t="shared" ref="S110:AD110" si="93">S87</f>
        <v>0</v>
      </c>
      <c r="T110" s="8">
        <f t="shared" si="93"/>
        <v>0</v>
      </c>
      <c r="U110" s="8">
        <f t="shared" si="93"/>
        <v>0</v>
      </c>
      <c r="V110" s="8">
        <f t="shared" si="93"/>
        <v>0</v>
      </c>
      <c r="W110" s="8">
        <f t="shared" si="93"/>
        <v>0</v>
      </c>
      <c r="X110" s="8">
        <f t="shared" si="93"/>
        <v>0</v>
      </c>
      <c r="Y110" s="8">
        <f t="shared" si="93"/>
        <v>0</v>
      </c>
      <c r="Z110" s="8">
        <f t="shared" si="93"/>
        <v>1.9E-3</v>
      </c>
      <c r="AA110" s="8">
        <f t="shared" si="93"/>
        <v>0</v>
      </c>
      <c r="AB110" s="8">
        <f t="shared" si="93"/>
        <v>0</v>
      </c>
      <c r="AC110" s="8">
        <f t="shared" si="93"/>
        <v>0</v>
      </c>
      <c r="AD110" s="8">
        <f t="shared" si="93"/>
        <v>0</v>
      </c>
      <c r="AE110" s="84"/>
      <c r="AF110" s="8">
        <f t="shared" ref="AF110:AJ110" si="94">AF87</f>
        <v>1.6000000000000001E-3</v>
      </c>
      <c r="AG110" s="8">
        <f t="shared" si="94"/>
        <v>0</v>
      </c>
      <c r="AH110" s="8"/>
      <c r="AI110" s="8">
        <f>AI87</f>
        <v>0</v>
      </c>
      <c r="AJ110" s="8">
        <f t="shared" si="94"/>
        <v>0</v>
      </c>
      <c r="AK110" s="8">
        <f>AK87</f>
        <v>0</v>
      </c>
      <c r="AL110" s="79"/>
    </row>
    <row r="111" spans="1:38" x14ac:dyDescent="0.3">
      <c r="A111" s="112"/>
      <c r="B111" s="10"/>
      <c r="C111" s="114"/>
      <c r="D111" s="18" t="s">
        <v>80</v>
      </c>
      <c r="E111" s="19">
        <f>E87+E88+E108+E109</f>
        <v>0.21511</v>
      </c>
      <c r="F111" s="19">
        <f>F87+F88+F108+F109</f>
        <v>0.1780065609</v>
      </c>
      <c r="G111" s="19">
        <f t="shared" ref="G111:H111" si="95">G87+G88+G108+G109</f>
        <v>0.18415100000000004</v>
      </c>
      <c r="H111" s="19">
        <f t="shared" si="95"/>
        <v>0.1788457</v>
      </c>
      <c r="I111" s="19">
        <f>I87+I88+I108+I109</f>
        <v>0.21859999999999999</v>
      </c>
      <c r="J111" s="19">
        <f t="shared" ref="J111:O111" si="96">J87+J88+J108+J109</f>
        <v>0.26560100000000003</v>
      </c>
      <c r="K111" s="19">
        <f t="shared" si="96"/>
        <v>0.26143</v>
      </c>
      <c r="L111" s="19">
        <f t="shared" si="96"/>
        <v>0.24856700000000004</v>
      </c>
      <c r="M111" s="19">
        <f t="shared" si="96"/>
        <v>0.33013000000000003</v>
      </c>
      <c r="N111" s="19">
        <f t="shared" si="96"/>
        <v>0.29650700000000002</v>
      </c>
      <c r="O111" s="19">
        <f t="shared" si="96"/>
        <v>0.20902999999999999</v>
      </c>
      <c r="P111" s="19">
        <f>P87+P88+P108+P109</f>
        <v>0.1973</v>
      </c>
      <c r="Q111" s="19">
        <f>Q87+Q88+Q108+Q109</f>
        <v>0.21355800000000003</v>
      </c>
      <c r="R111" s="19">
        <f>R87+R88+R108+R109</f>
        <v>0.2</v>
      </c>
      <c r="S111" s="19">
        <f t="shared" ref="S111:AD111" si="97">S87+S88+S108+S109</f>
        <v>0.23930000000000001</v>
      </c>
      <c r="T111" s="19">
        <f t="shared" si="97"/>
        <v>0.24</v>
      </c>
      <c r="U111" s="19">
        <f t="shared" si="97"/>
        <v>0.22617391304347828</v>
      </c>
      <c r="V111" s="19">
        <f t="shared" si="97"/>
        <v>0.23260869565217396</v>
      </c>
      <c r="W111" s="19">
        <f t="shared" si="97"/>
        <v>0.23260869565217396</v>
      </c>
      <c r="X111" s="19">
        <f t="shared" si="97"/>
        <v>0.2389</v>
      </c>
      <c r="Y111" s="19">
        <f t="shared" si="97"/>
        <v>0.2346</v>
      </c>
      <c r="Z111" s="19">
        <f t="shared" si="97"/>
        <v>0.26011000000000001</v>
      </c>
      <c r="AA111" s="19">
        <f t="shared" si="97"/>
        <v>0.22975699999999999</v>
      </c>
      <c r="AB111" s="19">
        <f t="shared" si="97"/>
        <v>0.22975699999999999</v>
      </c>
      <c r="AC111" s="19">
        <f t="shared" si="97"/>
        <v>0.20330434782608697</v>
      </c>
      <c r="AD111" s="19">
        <f t="shared" si="97"/>
        <v>0.24299999999999999</v>
      </c>
      <c r="AE111" s="84"/>
      <c r="AF111" s="19">
        <f>AF87+AF88+AF108+AF109</f>
        <v>0.25359999999999999</v>
      </c>
      <c r="AG111" s="19">
        <f t="shared" ref="AG111:AJ111" si="98">AG87+AG88+AG108+AG109</f>
        <v>0.24399999999999999</v>
      </c>
      <c r="AH111" s="19"/>
      <c r="AI111" s="19">
        <f>AI87+AI88+AI108+AI109</f>
        <v>0.31169999999999998</v>
      </c>
      <c r="AJ111" s="19">
        <f t="shared" si="98"/>
        <v>0.32500000000000001</v>
      </c>
      <c r="AK111" s="19">
        <f>AK87+AK88+AK108+AK109</f>
        <v>0.21959999999999999</v>
      </c>
      <c r="AL111" s="79"/>
    </row>
    <row r="112" spans="1:38" x14ac:dyDescent="0.3">
      <c r="A112" s="112"/>
      <c r="B112" s="10"/>
      <c r="C112" s="114"/>
      <c r="D112" s="18" t="s">
        <v>26</v>
      </c>
      <c r="E112" s="19">
        <f>E111*E105</f>
        <v>0.24737649999999997</v>
      </c>
      <c r="F112" s="19">
        <f>F111*F105</f>
        <v>0.20470754503499999</v>
      </c>
      <c r="G112" s="19">
        <f t="shared" ref="G112:H112" si="99">G111*G105</f>
        <v>0.21177365000000004</v>
      </c>
      <c r="H112" s="19">
        <f t="shared" si="99"/>
        <v>0.20567255499999998</v>
      </c>
      <c r="I112" s="19">
        <f>I111*I105</f>
        <v>0.25138999999999995</v>
      </c>
      <c r="J112" s="19">
        <f t="shared" ref="J112:O112" si="100">J111*J105</f>
        <v>0.30544114999999999</v>
      </c>
      <c r="K112" s="19">
        <f t="shared" si="100"/>
        <v>0.30064449999999998</v>
      </c>
      <c r="L112" s="19">
        <f t="shared" si="100"/>
        <v>0.28585205000000002</v>
      </c>
      <c r="M112" s="19">
        <f t="shared" si="100"/>
        <v>0.37964950000000003</v>
      </c>
      <c r="N112" s="19">
        <f t="shared" si="100"/>
        <v>0.34098305000000001</v>
      </c>
      <c r="O112" s="19">
        <f t="shared" si="100"/>
        <v>0.24038449999999997</v>
      </c>
      <c r="P112" s="19">
        <f>P111*P105</f>
        <v>0.22689499999999999</v>
      </c>
      <c r="Q112" s="19">
        <f>Q111*Q105</f>
        <v>0.24559170000000002</v>
      </c>
      <c r="R112" s="19">
        <f>R111*R105</f>
        <v>0.22999999999999998</v>
      </c>
      <c r="S112" s="19">
        <f t="shared" ref="S112:AD112" si="101">S111*S105</f>
        <v>0.27519499999999997</v>
      </c>
      <c r="T112" s="19">
        <f t="shared" si="101"/>
        <v>0.27599999999999997</v>
      </c>
      <c r="U112" s="19">
        <f t="shared" si="101"/>
        <v>0.2601</v>
      </c>
      <c r="V112" s="19">
        <f t="shared" si="101"/>
        <v>0.26750000000000002</v>
      </c>
      <c r="W112" s="19">
        <f t="shared" si="101"/>
        <v>0.26750000000000002</v>
      </c>
      <c r="X112" s="19">
        <f t="shared" si="101"/>
        <v>0.27473500000000001</v>
      </c>
      <c r="Y112" s="19">
        <f t="shared" si="101"/>
        <v>0.26978999999999997</v>
      </c>
      <c r="Z112" s="19">
        <f t="shared" si="101"/>
        <v>0.29912649999999996</v>
      </c>
      <c r="AA112" s="19">
        <f t="shared" si="101"/>
        <v>0.26422054999999994</v>
      </c>
      <c r="AB112" s="19">
        <f t="shared" si="101"/>
        <v>0.26422054999999994</v>
      </c>
      <c r="AC112" s="19">
        <f t="shared" si="101"/>
        <v>0.23380000000000001</v>
      </c>
      <c r="AD112" s="19">
        <f t="shared" si="101"/>
        <v>0.27944999999999998</v>
      </c>
      <c r="AE112" s="84"/>
      <c r="AF112" s="19">
        <f>AF111*AF105</f>
        <v>0.29163999999999995</v>
      </c>
      <c r="AG112" s="19">
        <f t="shared" ref="AG112:AJ112" si="102">AG111*AG105</f>
        <v>0.28059999999999996</v>
      </c>
      <c r="AH112" s="19"/>
      <c r="AI112" s="19">
        <f>AI111*AI105</f>
        <v>0.35845499999999997</v>
      </c>
      <c r="AJ112" s="19">
        <f t="shared" si="102"/>
        <v>0.37374999999999997</v>
      </c>
      <c r="AK112" s="19">
        <f>AK111*AK105</f>
        <v>0.25253999999999999</v>
      </c>
      <c r="AL112" s="79"/>
    </row>
    <row r="113" spans="1:38" x14ac:dyDescent="0.3">
      <c r="A113" s="112"/>
      <c r="B113" s="10"/>
      <c r="C113" s="114"/>
      <c r="D113" s="16" t="s">
        <v>27</v>
      </c>
      <c r="E113" s="17">
        <f>E112*E104</f>
        <v>2030.9610649999997</v>
      </c>
      <c r="F113" s="17">
        <f>F112*F104</f>
        <v>1680.6489447373499</v>
      </c>
      <c r="G113" s="17">
        <f t="shared" ref="G113:H113" si="103">G112*G104</f>
        <v>1738.6616665000004</v>
      </c>
      <c r="H113" s="17">
        <f t="shared" si="103"/>
        <v>1688.5716765499999</v>
      </c>
      <c r="I113" s="17">
        <f>I112*I104</f>
        <v>2063.9118999999996</v>
      </c>
      <c r="J113" s="17">
        <f t="shared" ref="J113:O113" si="104">J112*J104</f>
        <v>2507.6718415</v>
      </c>
      <c r="K113" s="17">
        <f t="shared" si="104"/>
        <v>2468.2913449999996</v>
      </c>
      <c r="L113" s="17">
        <f t="shared" si="104"/>
        <v>2346.8453305000003</v>
      </c>
      <c r="M113" s="17">
        <f t="shared" si="104"/>
        <v>3116.9223950000001</v>
      </c>
      <c r="N113" s="17">
        <f t="shared" si="104"/>
        <v>2799.4708405000001</v>
      </c>
      <c r="O113" s="17">
        <f t="shared" si="104"/>
        <v>1973.5567449999999</v>
      </c>
      <c r="P113" s="17">
        <f>P112*P104</f>
        <v>1862.8079499999999</v>
      </c>
      <c r="Q113" s="17">
        <f>Q112*Q104</f>
        <v>2016.3078570000002</v>
      </c>
      <c r="R113" s="17">
        <f>R112*R104</f>
        <v>1888.3</v>
      </c>
      <c r="S113" s="17">
        <f t="shared" ref="S113:AD113" si="105">S112*S104</f>
        <v>2259.3509499999996</v>
      </c>
      <c r="T113" s="17">
        <f t="shared" si="105"/>
        <v>2265.9599999999996</v>
      </c>
      <c r="U113" s="17">
        <f t="shared" si="105"/>
        <v>2135.4209999999998</v>
      </c>
      <c r="V113" s="17">
        <f t="shared" si="105"/>
        <v>2196.1750000000002</v>
      </c>
      <c r="W113" s="17">
        <f t="shared" si="105"/>
        <v>2196.1750000000002</v>
      </c>
      <c r="X113" s="17">
        <f t="shared" si="105"/>
        <v>2255.5743499999999</v>
      </c>
      <c r="Y113" s="17">
        <f t="shared" si="105"/>
        <v>2214.9758999999999</v>
      </c>
      <c r="Z113" s="17">
        <f t="shared" si="105"/>
        <v>2455.8285649999998</v>
      </c>
      <c r="AA113" s="17">
        <f t="shared" si="105"/>
        <v>2169.2507154999994</v>
      </c>
      <c r="AB113" s="17">
        <f t="shared" si="105"/>
        <v>2169.2507154999994</v>
      </c>
      <c r="AC113" s="17">
        <f t="shared" si="105"/>
        <v>1919.498</v>
      </c>
      <c r="AD113" s="17">
        <f t="shared" si="105"/>
        <v>2294.2844999999998</v>
      </c>
      <c r="AE113" s="85"/>
      <c r="AF113" s="17">
        <f>AF112*AF104</f>
        <v>2394.3643999999995</v>
      </c>
      <c r="AG113" s="17">
        <f t="shared" ref="AG113:AJ113" si="106">AG112*AG104</f>
        <v>2303.7259999999997</v>
      </c>
      <c r="AH113" s="17"/>
      <c r="AI113" s="17">
        <f>AI112*AI104</f>
        <v>2942.9155499999997</v>
      </c>
      <c r="AJ113" s="17">
        <f t="shared" si="106"/>
        <v>3068.4874999999997</v>
      </c>
      <c r="AK113" s="17">
        <f>AK112*AK104</f>
        <v>2073.3534</v>
      </c>
      <c r="AL113" s="79"/>
    </row>
    <row r="114" spans="1:38" x14ac:dyDescent="0.3">
      <c r="A114" s="112"/>
      <c r="B114" s="10"/>
      <c r="C114" s="115" t="s">
        <v>34</v>
      </c>
      <c r="D114" s="5" t="s">
        <v>76</v>
      </c>
      <c r="E114" s="6">
        <f>E86*E105</f>
        <v>1.0349999999999999</v>
      </c>
      <c r="F114" s="6">
        <f>F86*F105</f>
        <v>2.005255</v>
      </c>
      <c r="G114" s="6">
        <f t="shared" ref="G114:H114" si="107">G86*G105</f>
        <v>2.6449999999999996</v>
      </c>
      <c r="H114" s="6">
        <f t="shared" si="107"/>
        <v>1.38</v>
      </c>
      <c r="I114" s="6">
        <f>I86*I105</f>
        <v>1.0349999999999999</v>
      </c>
      <c r="J114" s="6">
        <f t="shared" ref="J114:O114" si="108">J86*J105</f>
        <v>1.2691399999999997</v>
      </c>
      <c r="K114" s="6">
        <f t="shared" si="108"/>
        <v>1.2691399999999997</v>
      </c>
      <c r="L114" s="6">
        <f t="shared" si="108"/>
        <v>1.2691399999999997</v>
      </c>
      <c r="M114" s="6">
        <f t="shared" si="108"/>
        <v>0.69</v>
      </c>
      <c r="N114" s="6">
        <f t="shared" si="108"/>
        <v>0.69</v>
      </c>
      <c r="O114" s="6">
        <f t="shared" si="108"/>
        <v>1.0349999999999999</v>
      </c>
      <c r="P114" s="6">
        <f>P86*P105</f>
        <v>1.38</v>
      </c>
      <c r="Q114" s="6">
        <f>Q86*Q105</f>
        <v>1.38</v>
      </c>
      <c r="R114" s="6">
        <f>R86*R105</f>
        <v>0.69</v>
      </c>
      <c r="S114" s="6">
        <f t="shared" ref="S114:AD114" si="109">S86*S105</f>
        <v>1.0349999999999999</v>
      </c>
      <c r="T114" s="6">
        <f t="shared" si="109"/>
        <v>1.0349999999999999</v>
      </c>
      <c r="U114" s="6">
        <f t="shared" si="109"/>
        <v>1.01</v>
      </c>
      <c r="V114" s="6">
        <f t="shared" si="109"/>
        <v>1.38</v>
      </c>
      <c r="W114" s="6">
        <f t="shared" si="109"/>
        <v>1.38</v>
      </c>
      <c r="X114" s="6">
        <f t="shared" si="109"/>
        <v>1.2631600000000001</v>
      </c>
      <c r="Y114" s="6">
        <f t="shared" si="109"/>
        <v>1.24407</v>
      </c>
      <c r="Z114" s="6">
        <f t="shared" si="109"/>
        <v>1.38</v>
      </c>
      <c r="AA114" s="6">
        <f t="shared" si="109"/>
        <v>1.38</v>
      </c>
      <c r="AB114" s="6">
        <f t="shared" si="109"/>
        <v>1.38</v>
      </c>
      <c r="AC114" s="6">
        <f t="shared" si="109"/>
        <v>1.38</v>
      </c>
      <c r="AD114" s="6">
        <f t="shared" si="109"/>
        <v>1.38</v>
      </c>
      <c r="AE114" s="85"/>
      <c r="AF114" s="6">
        <f>AF86*AF105</f>
        <v>1.0349999999999999</v>
      </c>
      <c r="AG114" s="6">
        <f t="shared" ref="AG114:AJ114" si="110">AG86*AG105</f>
        <v>1.0349999999999999</v>
      </c>
      <c r="AH114" s="6"/>
      <c r="AI114" s="6">
        <f>AI86*AI105</f>
        <v>0.91999999999999993</v>
      </c>
      <c r="AJ114" s="6">
        <f t="shared" si="110"/>
        <v>0.34499999999999997</v>
      </c>
      <c r="AK114" s="6">
        <f>AK86*AK105</f>
        <v>1.0349999999999999</v>
      </c>
      <c r="AL114" s="79"/>
    </row>
    <row r="115" spans="1:38" x14ac:dyDescent="0.3">
      <c r="A115" s="112"/>
      <c r="B115" s="10"/>
      <c r="C115" s="115"/>
      <c r="D115" s="16" t="s">
        <v>77</v>
      </c>
      <c r="E115" s="17">
        <f>E114*365</f>
        <v>377.77499999999998</v>
      </c>
      <c r="F115" s="17">
        <f>F114*365</f>
        <v>731.91807500000004</v>
      </c>
      <c r="G115" s="17">
        <f t="shared" ref="G115:H115" si="111">G114*365</f>
        <v>965.42499999999984</v>
      </c>
      <c r="H115" s="17">
        <f t="shared" si="111"/>
        <v>503.7</v>
      </c>
      <c r="I115" s="17">
        <f>I114*365</f>
        <v>377.77499999999998</v>
      </c>
      <c r="J115" s="17">
        <f t="shared" ref="J115:O115" si="112">J114*365</f>
        <v>463.23609999999991</v>
      </c>
      <c r="K115" s="17">
        <f t="shared" si="112"/>
        <v>463.23609999999991</v>
      </c>
      <c r="L115" s="17">
        <f t="shared" si="112"/>
        <v>463.23609999999991</v>
      </c>
      <c r="M115" s="17">
        <f t="shared" si="112"/>
        <v>251.85</v>
      </c>
      <c r="N115" s="17">
        <f t="shared" si="112"/>
        <v>251.85</v>
      </c>
      <c r="O115" s="17">
        <f t="shared" si="112"/>
        <v>377.77499999999998</v>
      </c>
      <c r="P115" s="17">
        <f>P114*365</f>
        <v>503.7</v>
      </c>
      <c r="Q115" s="17">
        <f>Q114*365</f>
        <v>503.7</v>
      </c>
      <c r="R115" s="17">
        <f>R114*365</f>
        <v>251.85</v>
      </c>
      <c r="S115" s="17">
        <f t="shared" ref="S115:AD115" si="113">S114*365</f>
        <v>377.77499999999998</v>
      </c>
      <c r="T115" s="17">
        <f t="shared" si="113"/>
        <v>377.77499999999998</v>
      </c>
      <c r="U115" s="17">
        <f t="shared" si="113"/>
        <v>368.65</v>
      </c>
      <c r="V115" s="17">
        <f t="shared" si="113"/>
        <v>503.7</v>
      </c>
      <c r="W115" s="17">
        <f t="shared" si="113"/>
        <v>503.7</v>
      </c>
      <c r="X115" s="17">
        <f t="shared" si="113"/>
        <v>461.05340000000001</v>
      </c>
      <c r="Y115" s="17">
        <f t="shared" si="113"/>
        <v>454.08555000000001</v>
      </c>
      <c r="Z115" s="17">
        <f t="shared" si="113"/>
        <v>503.7</v>
      </c>
      <c r="AA115" s="17">
        <f t="shared" si="113"/>
        <v>503.7</v>
      </c>
      <c r="AB115" s="17">
        <f t="shared" si="113"/>
        <v>503.7</v>
      </c>
      <c r="AC115" s="17">
        <f t="shared" si="113"/>
        <v>503.7</v>
      </c>
      <c r="AD115" s="17">
        <f t="shared" si="113"/>
        <v>503.7</v>
      </c>
      <c r="AE115" s="85"/>
      <c r="AF115" s="17">
        <f>AF114*365</f>
        <v>377.77499999999998</v>
      </c>
      <c r="AG115" s="17">
        <f t="shared" ref="AG115:AJ115" si="114">AG114*365</f>
        <v>377.77499999999998</v>
      </c>
      <c r="AH115" s="17"/>
      <c r="AI115" s="17">
        <f>AI114*365</f>
        <v>335.79999999999995</v>
      </c>
      <c r="AJ115" s="17">
        <f t="shared" si="114"/>
        <v>125.925</v>
      </c>
      <c r="AK115" s="17">
        <f>AK114*365</f>
        <v>377.77499999999998</v>
      </c>
      <c r="AL115" s="79"/>
    </row>
    <row r="116" spans="1:38" x14ac:dyDescent="0.3">
      <c r="A116" s="112"/>
      <c r="B116" s="10"/>
      <c r="C116" s="116" t="s">
        <v>86</v>
      </c>
      <c r="D116" s="18" t="s">
        <v>78</v>
      </c>
      <c r="E116" s="20">
        <f>E113+E115</f>
        <v>2408.7360649999996</v>
      </c>
      <c r="F116" s="20">
        <f>F113+F115</f>
        <v>2412.5670197373502</v>
      </c>
      <c r="G116" s="20">
        <f t="shared" ref="G116:H116" si="115">G113+G115</f>
        <v>2704.0866665000003</v>
      </c>
      <c r="H116" s="20">
        <f t="shared" si="115"/>
        <v>2192.2716765499999</v>
      </c>
      <c r="I116" s="20">
        <f>I113+I115</f>
        <v>2441.6868999999997</v>
      </c>
      <c r="J116" s="20">
        <f t="shared" ref="J116:O116" si="116">J113+J115</f>
        <v>2970.9079415000001</v>
      </c>
      <c r="K116" s="20">
        <f t="shared" si="116"/>
        <v>2931.5274449999997</v>
      </c>
      <c r="L116" s="20">
        <f t="shared" si="116"/>
        <v>2810.0814305000004</v>
      </c>
      <c r="M116" s="20">
        <f t="shared" si="116"/>
        <v>3368.772395</v>
      </c>
      <c r="N116" s="20">
        <f t="shared" si="116"/>
        <v>3051.3208405</v>
      </c>
      <c r="O116" s="20">
        <f t="shared" si="116"/>
        <v>2351.331745</v>
      </c>
      <c r="P116" s="20">
        <f>P113+P115</f>
        <v>2366.5079499999997</v>
      </c>
      <c r="Q116" s="20">
        <f>Q113+Q115</f>
        <v>2520.0078570000001</v>
      </c>
      <c r="R116" s="20">
        <f>R113+R115</f>
        <v>2140.15</v>
      </c>
      <c r="S116" s="20">
        <f t="shared" ref="S116:AD116" si="117">S113+S115</f>
        <v>2637.1259499999996</v>
      </c>
      <c r="T116" s="20">
        <f t="shared" si="117"/>
        <v>2643.7349999999997</v>
      </c>
      <c r="U116" s="20">
        <f t="shared" si="117"/>
        <v>2504.0709999999999</v>
      </c>
      <c r="V116" s="20">
        <f t="shared" si="117"/>
        <v>2699.875</v>
      </c>
      <c r="W116" s="20">
        <f t="shared" si="117"/>
        <v>2699.875</v>
      </c>
      <c r="X116" s="20">
        <f t="shared" si="117"/>
        <v>2716.6277499999997</v>
      </c>
      <c r="Y116" s="20">
        <f t="shared" si="117"/>
        <v>2669.0614500000001</v>
      </c>
      <c r="Z116" s="20">
        <f t="shared" si="117"/>
        <v>2959.5285649999996</v>
      </c>
      <c r="AA116" s="20">
        <f t="shared" si="117"/>
        <v>2672.9507154999992</v>
      </c>
      <c r="AB116" s="20">
        <f t="shared" si="117"/>
        <v>2672.9507154999992</v>
      </c>
      <c r="AC116" s="20">
        <f t="shared" si="117"/>
        <v>2423.1979999999999</v>
      </c>
      <c r="AD116" s="20">
        <f t="shared" si="117"/>
        <v>2797.9844999999996</v>
      </c>
      <c r="AE116" s="85"/>
      <c r="AF116" s="20">
        <f>AF113+AF115</f>
        <v>2772.1393999999996</v>
      </c>
      <c r="AG116" s="20">
        <f t="shared" ref="AG116:AJ116" si="118">AG113+AG115</f>
        <v>2681.5009999999997</v>
      </c>
      <c r="AH116" s="20"/>
      <c r="AI116" s="20">
        <f>AI113+AI115</f>
        <v>3278.7155499999999</v>
      </c>
      <c r="AJ116" s="20">
        <f t="shared" si="118"/>
        <v>3194.4124999999999</v>
      </c>
      <c r="AK116" s="20">
        <f>AK113+AK115</f>
        <v>2451.1284000000001</v>
      </c>
      <c r="AL116" s="79"/>
    </row>
    <row r="117" spans="1:38" x14ac:dyDescent="0.3">
      <c r="A117" s="112"/>
      <c r="B117" s="10"/>
      <c r="C117" s="116"/>
      <c r="D117" s="18" t="s">
        <v>28</v>
      </c>
      <c r="E117" s="20">
        <f>(E101*E95)+E94</f>
        <v>0</v>
      </c>
      <c r="F117" s="20">
        <f>(F101*F95)+F94</f>
        <v>200</v>
      </c>
      <c r="G117" s="20">
        <f t="shared" ref="G117:H117" si="119">(G101*G95)+G94</f>
        <v>162.24519999</v>
      </c>
      <c r="H117" s="20">
        <f t="shared" si="119"/>
        <v>0</v>
      </c>
      <c r="I117" s="20">
        <f>(I101*I95)+I94</f>
        <v>0</v>
      </c>
      <c r="J117" s="20">
        <f t="shared" ref="J117:O117" si="120">(J101*J95)+J94</f>
        <v>0</v>
      </c>
      <c r="K117" s="20">
        <f t="shared" si="120"/>
        <v>0</v>
      </c>
      <c r="L117" s="20">
        <f t="shared" si="120"/>
        <v>0</v>
      </c>
      <c r="M117" s="20">
        <f t="shared" si="120"/>
        <v>0</v>
      </c>
      <c r="N117" s="20">
        <f t="shared" si="120"/>
        <v>0</v>
      </c>
      <c r="O117" s="20">
        <f t="shared" si="120"/>
        <v>0</v>
      </c>
      <c r="P117" s="20">
        <f>(P101*P95)+P94</f>
        <v>0</v>
      </c>
      <c r="Q117" s="20">
        <f>(Q101*Q95)+Q94</f>
        <v>0</v>
      </c>
      <c r="R117" s="20">
        <f>(R101*R95)+R94</f>
        <v>0</v>
      </c>
      <c r="S117" s="20">
        <f t="shared" ref="S117:AD117" si="121">(S101*S95)+S94</f>
        <v>0</v>
      </c>
      <c r="T117" s="20">
        <f t="shared" si="121"/>
        <v>258.6241</v>
      </c>
      <c r="U117" s="20">
        <f t="shared" si="121"/>
        <v>0</v>
      </c>
      <c r="V117" s="19">
        <f t="shared" si="121"/>
        <v>0</v>
      </c>
      <c r="W117" s="19">
        <f t="shared" si="121"/>
        <v>250</v>
      </c>
      <c r="X117" s="20">
        <f t="shared" si="121"/>
        <v>200</v>
      </c>
      <c r="Y117" s="20">
        <f t="shared" si="121"/>
        <v>120</v>
      </c>
      <c r="Z117" s="20">
        <f t="shared" si="121"/>
        <v>0</v>
      </c>
      <c r="AA117" s="19">
        <f t="shared" si="121"/>
        <v>0</v>
      </c>
      <c r="AB117" s="19">
        <f t="shared" si="121"/>
        <v>0</v>
      </c>
      <c r="AC117" s="20">
        <f t="shared" si="121"/>
        <v>150</v>
      </c>
      <c r="AD117" s="20">
        <f t="shared" si="121"/>
        <v>0</v>
      </c>
      <c r="AE117" s="85"/>
      <c r="AF117" s="20">
        <f>(AF101*AF95)+AF94</f>
        <v>0</v>
      </c>
      <c r="AG117" s="19">
        <f t="shared" ref="AG117:AJ117" si="122">(AG101*AG95)+AG94</f>
        <v>0</v>
      </c>
      <c r="AH117" s="19"/>
      <c r="AI117" s="20">
        <f>(AI101*AI95)+AI94</f>
        <v>0</v>
      </c>
      <c r="AJ117" s="19">
        <f t="shared" si="122"/>
        <v>0</v>
      </c>
      <c r="AK117" s="20">
        <f>(AK101*AK95)+AK94</f>
        <v>0</v>
      </c>
      <c r="AL117" s="79"/>
    </row>
    <row r="118" spans="1:38" x14ac:dyDescent="0.3">
      <c r="A118" s="112"/>
      <c r="B118" s="10"/>
      <c r="C118" s="116"/>
      <c r="D118" s="16" t="s">
        <v>21</v>
      </c>
      <c r="E118" s="17">
        <f>E113+E115-E117</f>
        <v>2408.7360649999996</v>
      </c>
      <c r="F118" s="17">
        <f>F113+F115-F117</f>
        <v>2212.5670197373502</v>
      </c>
      <c r="G118" s="17">
        <f t="shared" ref="G118:H118" si="123">G113+G115-G117</f>
        <v>2541.8414665100004</v>
      </c>
      <c r="H118" s="17">
        <f t="shared" si="123"/>
        <v>2192.2716765499999</v>
      </c>
      <c r="I118" s="17">
        <f>I113+I115-I117</f>
        <v>2441.6868999999997</v>
      </c>
      <c r="J118" s="17">
        <f t="shared" ref="J118:O118" si="124">J113+J115-J117</f>
        <v>2970.9079415000001</v>
      </c>
      <c r="K118" s="17">
        <f t="shared" si="124"/>
        <v>2931.5274449999997</v>
      </c>
      <c r="L118" s="17">
        <f t="shared" si="124"/>
        <v>2810.0814305000004</v>
      </c>
      <c r="M118" s="17">
        <f t="shared" si="124"/>
        <v>3368.772395</v>
      </c>
      <c r="N118" s="17">
        <f t="shared" si="124"/>
        <v>3051.3208405</v>
      </c>
      <c r="O118" s="17">
        <f t="shared" si="124"/>
        <v>2351.331745</v>
      </c>
      <c r="P118" s="17">
        <f>P113+P115-P117</f>
        <v>2366.5079499999997</v>
      </c>
      <c r="Q118" s="17">
        <f>Q113+Q115-Q117</f>
        <v>2520.0078570000001</v>
      </c>
      <c r="R118" s="17">
        <f>R113+R115-R117</f>
        <v>2140.15</v>
      </c>
      <c r="S118" s="17">
        <f t="shared" ref="S118:AD118" si="125">S113+S115-S117</f>
        <v>2637.1259499999996</v>
      </c>
      <c r="T118" s="17">
        <f t="shared" si="125"/>
        <v>2385.1108999999997</v>
      </c>
      <c r="U118" s="17">
        <f t="shared" si="125"/>
        <v>2504.0709999999999</v>
      </c>
      <c r="V118" s="17">
        <f t="shared" si="125"/>
        <v>2699.875</v>
      </c>
      <c r="W118" s="17">
        <f t="shared" si="125"/>
        <v>2449.875</v>
      </c>
      <c r="X118" s="17">
        <f t="shared" si="125"/>
        <v>2516.6277499999997</v>
      </c>
      <c r="Y118" s="17">
        <f t="shared" si="125"/>
        <v>2549.0614500000001</v>
      </c>
      <c r="Z118" s="17">
        <f t="shared" si="125"/>
        <v>2959.5285649999996</v>
      </c>
      <c r="AA118" s="17">
        <f t="shared" si="125"/>
        <v>2672.9507154999992</v>
      </c>
      <c r="AB118" s="17">
        <f t="shared" si="125"/>
        <v>2672.9507154999992</v>
      </c>
      <c r="AC118" s="17">
        <f t="shared" si="125"/>
        <v>2273.1979999999999</v>
      </c>
      <c r="AD118" s="17">
        <f t="shared" si="125"/>
        <v>2797.9844999999996</v>
      </c>
      <c r="AE118" s="85"/>
      <c r="AF118" s="17">
        <f>AF113+AF115-AF117</f>
        <v>2772.1393999999996</v>
      </c>
      <c r="AG118" s="17">
        <f t="shared" ref="AG118:AJ118" si="126">AG113+AG115-AG117</f>
        <v>2681.5009999999997</v>
      </c>
      <c r="AH118" s="17"/>
      <c r="AI118" s="17">
        <f>AI113+AI115-AI117</f>
        <v>3278.7155499999999</v>
      </c>
      <c r="AJ118" s="17">
        <f t="shared" si="126"/>
        <v>3194.4124999999999</v>
      </c>
      <c r="AK118" s="17">
        <f>AK113+AK115-AK117</f>
        <v>2451.1284000000001</v>
      </c>
      <c r="AL118" s="79"/>
    </row>
    <row r="119" spans="1:38" x14ac:dyDescent="0.3">
      <c r="A119" s="112"/>
      <c r="B119" s="10"/>
      <c r="C119" s="116"/>
      <c r="D119" s="5" t="s">
        <v>103</v>
      </c>
      <c r="E119" s="6">
        <f>E120/E105</f>
        <v>174.54609166666665</v>
      </c>
      <c r="F119" s="6">
        <f>F120/F105</f>
        <v>160.33094345922828</v>
      </c>
      <c r="G119" s="6">
        <f t="shared" ref="G119:H119" si="127">G120/G105</f>
        <v>184.1914106166667</v>
      </c>
      <c r="H119" s="6">
        <f t="shared" si="127"/>
        <v>158.86026641666666</v>
      </c>
      <c r="I119" s="6">
        <f>I120/I105</f>
        <v>176.93383333333333</v>
      </c>
      <c r="J119" s="6">
        <f t="shared" ref="J119:AJ119" si="128">J120/J105</f>
        <v>215.2831841666667</v>
      </c>
      <c r="K119" s="6">
        <f t="shared" si="128"/>
        <v>212.42952500000001</v>
      </c>
      <c r="L119" s="6">
        <f t="shared" si="128"/>
        <v>203.62908916666672</v>
      </c>
      <c r="M119" s="6">
        <f t="shared" si="128"/>
        <v>244.11394166666668</v>
      </c>
      <c r="N119" s="6">
        <f t="shared" si="128"/>
        <v>221.11020583333337</v>
      </c>
      <c r="O119" s="6">
        <f t="shared" si="128"/>
        <v>170.38635833333333</v>
      </c>
      <c r="P119" s="6">
        <f t="shared" si="128"/>
        <v>171.48608333333334</v>
      </c>
      <c r="Q119" s="6">
        <f t="shared" si="128"/>
        <v>182.60926500000002</v>
      </c>
      <c r="R119" s="6">
        <f t="shared" si="128"/>
        <v>155.08333333333334</v>
      </c>
      <c r="S119" s="6">
        <f t="shared" si="128"/>
        <v>191.09608333333333</v>
      </c>
      <c r="T119" s="6">
        <f t="shared" si="128"/>
        <v>172.83412318840578</v>
      </c>
      <c r="U119" s="6">
        <f t="shared" si="128"/>
        <v>181.45442028985508</v>
      </c>
      <c r="V119" s="6">
        <f t="shared" si="128"/>
        <v>195.643115942029</v>
      </c>
      <c r="W119" s="6">
        <f t="shared" si="128"/>
        <v>177.5271739130435</v>
      </c>
      <c r="X119" s="6">
        <f t="shared" si="128"/>
        <v>182.36432971014491</v>
      </c>
      <c r="Y119" s="6">
        <f t="shared" si="128"/>
        <v>184.71459782608699</v>
      </c>
      <c r="Z119" s="6">
        <f t="shared" si="128"/>
        <v>214.45859166666665</v>
      </c>
      <c r="AA119" s="6">
        <f t="shared" si="128"/>
        <v>193.69208083333328</v>
      </c>
      <c r="AB119" s="6">
        <f t="shared" si="128"/>
        <v>193.69208083333328</v>
      </c>
      <c r="AC119" s="6">
        <f t="shared" si="128"/>
        <v>164.7244927536232</v>
      </c>
      <c r="AD119" s="6">
        <f t="shared" si="128"/>
        <v>202.75249999999997</v>
      </c>
      <c r="AE119" s="85"/>
      <c r="AF119" s="6">
        <f t="shared" si="128"/>
        <v>200.87966666666665</v>
      </c>
      <c r="AG119" s="6">
        <f t="shared" si="128"/>
        <v>194.31166666666667</v>
      </c>
      <c r="AH119" s="6"/>
      <c r="AI119" s="6">
        <f>AI120/AI105</f>
        <v>237.58808333333334</v>
      </c>
      <c r="AJ119" s="6">
        <f t="shared" si="128"/>
        <v>231.47916666666666</v>
      </c>
      <c r="AK119" s="6">
        <f>AK120/AK105</f>
        <v>177.61800000000002</v>
      </c>
      <c r="AL119" s="79"/>
    </row>
    <row r="120" spans="1:38" x14ac:dyDescent="0.3">
      <c r="A120" s="112"/>
      <c r="B120" s="10"/>
      <c r="C120" s="116"/>
      <c r="D120" s="18" t="s">
        <v>84</v>
      </c>
      <c r="E120" s="20">
        <f>E118/12</f>
        <v>200.72800541666663</v>
      </c>
      <c r="F120" s="20">
        <f>F118/12</f>
        <v>184.38058497811252</v>
      </c>
      <c r="G120" s="20">
        <f t="shared" ref="G120:H120" si="129">G118/12</f>
        <v>211.8201222091667</v>
      </c>
      <c r="H120" s="20">
        <f t="shared" si="129"/>
        <v>182.68930637916665</v>
      </c>
      <c r="I120" s="20">
        <f>I118/12</f>
        <v>203.4739083333333</v>
      </c>
      <c r="J120" s="20">
        <f t="shared" ref="J120:O120" si="130">J118/12</f>
        <v>247.57566179166668</v>
      </c>
      <c r="K120" s="20">
        <f t="shared" si="130"/>
        <v>244.29395374999999</v>
      </c>
      <c r="L120" s="20">
        <f t="shared" si="130"/>
        <v>234.17345254166671</v>
      </c>
      <c r="M120" s="20">
        <f t="shared" si="130"/>
        <v>280.73103291666666</v>
      </c>
      <c r="N120" s="20">
        <f t="shared" si="130"/>
        <v>254.27673670833335</v>
      </c>
      <c r="O120" s="20">
        <f t="shared" si="130"/>
        <v>195.94431208333333</v>
      </c>
      <c r="P120" s="20">
        <f>P118/12</f>
        <v>197.20899583333332</v>
      </c>
      <c r="Q120" s="20">
        <f>Q118/12</f>
        <v>210.00065475</v>
      </c>
      <c r="R120" s="20">
        <f>R118/12</f>
        <v>178.34583333333333</v>
      </c>
      <c r="S120" s="20">
        <f t="shared" ref="S120:AD120" si="131">S118/12</f>
        <v>219.76049583333329</v>
      </c>
      <c r="T120" s="20">
        <f t="shared" si="131"/>
        <v>198.75924166666664</v>
      </c>
      <c r="U120" s="20">
        <f t="shared" si="131"/>
        <v>208.67258333333334</v>
      </c>
      <c r="V120" s="20">
        <f t="shared" si="131"/>
        <v>224.98958333333334</v>
      </c>
      <c r="W120" s="20">
        <f t="shared" si="131"/>
        <v>204.15625</v>
      </c>
      <c r="X120" s="20">
        <f t="shared" si="131"/>
        <v>209.71897916666663</v>
      </c>
      <c r="Y120" s="20">
        <f t="shared" si="131"/>
        <v>212.42178750000002</v>
      </c>
      <c r="Z120" s="20">
        <f t="shared" si="131"/>
        <v>246.62738041666663</v>
      </c>
      <c r="AA120" s="20">
        <f t="shared" si="131"/>
        <v>222.74589295833326</v>
      </c>
      <c r="AB120" s="20">
        <f t="shared" si="131"/>
        <v>222.74589295833326</v>
      </c>
      <c r="AC120" s="20">
        <f t="shared" si="131"/>
        <v>189.43316666666666</v>
      </c>
      <c r="AD120" s="20">
        <f t="shared" si="131"/>
        <v>233.16537499999995</v>
      </c>
      <c r="AE120" s="85"/>
      <c r="AF120" s="20">
        <f>AF118/12</f>
        <v>231.01161666666664</v>
      </c>
      <c r="AG120" s="20">
        <f t="shared" ref="AG120:AJ120" si="132">AG118/12</f>
        <v>223.45841666666664</v>
      </c>
      <c r="AH120" s="20"/>
      <c r="AI120" s="20">
        <f>AI118/12</f>
        <v>273.22629583333332</v>
      </c>
      <c r="AJ120" s="20">
        <f t="shared" si="132"/>
        <v>266.20104166666664</v>
      </c>
      <c r="AK120" s="20">
        <f>AK118/12</f>
        <v>204.26070000000001</v>
      </c>
      <c r="AL120" s="79"/>
    </row>
    <row r="121" spans="1:38" x14ac:dyDescent="0.3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83"/>
      <c r="AF121" s="32"/>
      <c r="AG121" s="32"/>
      <c r="AH121" s="32"/>
      <c r="AI121" s="32"/>
      <c r="AJ121" s="32"/>
      <c r="AK121" s="32"/>
      <c r="AL121" s="79"/>
    </row>
    <row r="122" spans="1:38" x14ac:dyDescent="0.3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83"/>
      <c r="AF122" s="32"/>
      <c r="AG122" s="32"/>
      <c r="AH122" s="32"/>
      <c r="AI122" s="32"/>
      <c r="AJ122" s="32"/>
      <c r="AK122" s="32"/>
      <c r="AL122" s="79"/>
    </row>
    <row r="124" spans="1:38" x14ac:dyDescent="0.3">
      <c r="A124" s="76"/>
      <c r="B124" s="76"/>
      <c r="C124" s="76"/>
      <c r="D124" s="76"/>
      <c r="E124" s="38" t="str">
        <f t="shared" ref="E124:AD124" si="133">E80</f>
        <v>Contact EV - Good Charge (Low)</v>
      </c>
      <c r="F124" s="38" t="str">
        <f t="shared" si="133"/>
        <v>Meridian EV</v>
      </c>
      <c r="G124" s="38" t="str">
        <f t="shared" si="133"/>
        <v>Genesis EV Plan</v>
      </c>
      <c r="H124" s="38" t="str">
        <f t="shared" si="133"/>
        <v>Z Energy - EV at Home Plan</v>
      </c>
      <c r="I124" s="38" t="str">
        <f t="shared" si="133"/>
        <v>Contact Basic (Low)</v>
      </c>
      <c r="J124" s="38" t="str">
        <f t="shared" si="133"/>
        <v>Ecotricity Low ecoSAVER (Low)</v>
      </c>
      <c r="K124" s="38" t="str">
        <f t="shared" si="133"/>
        <v>Ecotricity ecoLOWUSER (Low)</v>
      </c>
      <c r="L124" s="38" t="str">
        <f t="shared" si="133"/>
        <v>Ecotricity Low ecoWHOLESALE (Low)</v>
      </c>
      <c r="M124" s="38" t="str">
        <f t="shared" si="133"/>
        <v>Electric Kiwi - Kiwi (Low)</v>
      </c>
      <c r="N124" s="38" t="str">
        <f t="shared" si="133"/>
        <v>Electric Kiwi - MoveMaster (Low)</v>
      </c>
      <c r="O124" s="38" t="str">
        <f t="shared" si="133"/>
        <v>Electric Kiwi - Prepay 300 (Low)</v>
      </c>
      <c r="P124" s="38" t="str">
        <f t="shared" si="133"/>
        <v>Flick Energy Flat (Low)</v>
      </c>
      <c r="Q124" s="38" t="str">
        <f t="shared" si="133"/>
        <v>Flick Energy Off Peak (Low)</v>
      </c>
      <c r="R124" s="38" t="str">
        <f t="shared" si="133"/>
        <v>Frank Energy (Low)</v>
      </c>
      <c r="S124" s="38" t="str">
        <f t="shared" si="133"/>
        <v>Genesis Energy Basic (Low)</v>
      </c>
      <c r="T124" s="38" t="str">
        <f t="shared" si="133"/>
        <v>Genesis Energy Plus (Low)</v>
      </c>
      <c r="U124" s="38" t="str">
        <f t="shared" si="133"/>
        <v>Globug (Low)</v>
      </c>
      <c r="V124" s="38" t="str">
        <f t="shared" si="133"/>
        <v>Mercury Open Term (Low)</v>
      </c>
      <c r="W124" s="38" t="str">
        <f t="shared" si="133"/>
        <v>Mercury 1 Year Fixed (Low)</v>
      </c>
      <c r="X124" s="38" t="str">
        <f t="shared" si="133"/>
        <v>Meridian 2- year contract (Low)</v>
      </c>
      <c r="Y124" s="38" t="str">
        <f t="shared" si="133"/>
        <v>Meridian No Fixed Term (Low)</v>
      </c>
      <c r="Z124" s="38" t="str">
        <f t="shared" si="133"/>
        <v>Nova Energy (Low)</v>
      </c>
      <c r="AA124" s="38" t="str">
        <f t="shared" si="133"/>
        <v>Octopus Flexi (Low)</v>
      </c>
      <c r="AB124" s="38" t="str">
        <f t="shared" si="133"/>
        <v>Octopus Peaker (Low)</v>
      </c>
      <c r="AC124" s="38" t="str">
        <f t="shared" si="133"/>
        <v>Powershop (Low)</v>
      </c>
      <c r="AD124" s="38" t="str">
        <f t="shared" si="133"/>
        <v>Z Fuel back home (Low)</v>
      </c>
      <c r="AE124" s="83"/>
      <c r="AF124" s="38" t="str">
        <f>AF80</f>
        <v>Contact Broadband Bundle (Low)</v>
      </c>
      <c r="AG124" s="38" t="str">
        <f>AG80</f>
        <v>Mercury Broadband Bundle (Low)</v>
      </c>
      <c r="AH124" s="38"/>
      <c r="AI124" s="38" t="str">
        <f>AI80</f>
        <v>Slingshot (Low)</v>
      </c>
      <c r="AJ124" s="38" t="str">
        <f>AJ80</f>
        <v>2degrees Bundle (Low)</v>
      </c>
      <c r="AK124" s="38" t="str">
        <f>AK80</f>
        <v>Electric Kiwi - Prepay 300 (Low)</v>
      </c>
      <c r="AL124" s="79"/>
    </row>
    <row r="125" spans="1:38" x14ac:dyDescent="0.3">
      <c r="A125" s="76"/>
      <c r="B125" s="120" t="s">
        <v>226</v>
      </c>
      <c r="C125" s="78"/>
      <c r="D125" s="5" t="s">
        <v>117</v>
      </c>
      <c r="E125" s="82">
        <f t="shared" ref="E125:AD126" si="134">E86</f>
        <v>0.9</v>
      </c>
      <c r="F125" s="82">
        <f t="shared" si="134"/>
        <v>1.7437</v>
      </c>
      <c r="G125" s="82">
        <f t="shared" si="134"/>
        <v>2.2999999999999998</v>
      </c>
      <c r="H125" s="82">
        <f t="shared" si="134"/>
        <v>1.2</v>
      </c>
      <c r="I125" s="82">
        <f t="shared" si="134"/>
        <v>0.9</v>
      </c>
      <c r="J125" s="82">
        <f t="shared" si="134"/>
        <v>1.1035999999999999</v>
      </c>
      <c r="K125" s="82">
        <f t="shared" si="134"/>
        <v>1.1035999999999999</v>
      </c>
      <c r="L125" s="82">
        <f t="shared" si="134"/>
        <v>1.1035999999999999</v>
      </c>
      <c r="M125" s="82">
        <f t="shared" si="134"/>
        <v>0.6</v>
      </c>
      <c r="N125" s="82">
        <f t="shared" si="134"/>
        <v>0.6</v>
      </c>
      <c r="O125" s="82">
        <f t="shared" si="134"/>
        <v>0.9</v>
      </c>
      <c r="P125" s="82">
        <f t="shared" si="134"/>
        <v>1.2</v>
      </c>
      <c r="Q125" s="82">
        <f t="shared" si="134"/>
        <v>1.2</v>
      </c>
      <c r="R125" s="82">
        <f t="shared" si="134"/>
        <v>0.6</v>
      </c>
      <c r="S125" s="82">
        <f t="shared" si="134"/>
        <v>0.9</v>
      </c>
      <c r="T125" s="82">
        <f t="shared" si="134"/>
        <v>0.9</v>
      </c>
      <c r="U125" s="82">
        <f t="shared" si="134"/>
        <v>0.87826086956521743</v>
      </c>
      <c r="V125" s="82">
        <f t="shared" si="134"/>
        <v>1.2</v>
      </c>
      <c r="W125" s="82">
        <f t="shared" si="134"/>
        <v>1.2</v>
      </c>
      <c r="X125" s="82">
        <f t="shared" si="134"/>
        <v>1.0984</v>
      </c>
      <c r="Y125" s="82">
        <f t="shared" si="134"/>
        <v>1.0818000000000001</v>
      </c>
      <c r="Z125" s="82">
        <f t="shared" si="134"/>
        <v>1.2</v>
      </c>
      <c r="AA125" s="82">
        <f t="shared" si="134"/>
        <v>1.2</v>
      </c>
      <c r="AB125" s="82">
        <f t="shared" si="134"/>
        <v>1.2</v>
      </c>
      <c r="AC125" s="82">
        <f t="shared" si="134"/>
        <v>1.2</v>
      </c>
      <c r="AD125" s="82">
        <f t="shared" si="134"/>
        <v>1.2</v>
      </c>
      <c r="AE125" s="84"/>
      <c r="AF125" s="82">
        <f t="shared" ref="AF125:AK126" si="135">AF86</f>
        <v>0.9</v>
      </c>
      <c r="AG125" s="82">
        <f t="shared" si="135"/>
        <v>0.9</v>
      </c>
      <c r="AH125" s="82"/>
      <c r="AI125" s="82">
        <f>AI86</f>
        <v>0.8</v>
      </c>
      <c r="AJ125" s="82">
        <f t="shared" si="135"/>
        <v>0.3</v>
      </c>
      <c r="AK125" s="82">
        <f t="shared" si="135"/>
        <v>0.9</v>
      </c>
      <c r="AL125" s="80"/>
    </row>
    <row r="126" spans="1:38" x14ac:dyDescent="0.3">
      <c r="A126" s="76"/>
      <c r="B126" s="120"/>
      <c r="C126" s="78"/>
      <c r="D126" s="5" t="s">
        <v>119</v>
      </c>
      <c r="E126" s="82">
        <f t="shared" si="134"/>
        <v>1.6000000000000001E-3</v>
      </c>
      <c r="F126" s="82">
        <f t="shared" si="134"/>
        <v>0</v>
      </c>
      <c r="G126" s="82">
        <f t="shared" si="134"/>
        <v>0</v>
      </c>
      <c r="H126" s="82">
        <f t="shared" si="134"/>
        <v>0</v>
      </c>
      <c r="I126" s="82">
        <f t="shared" si="134"/>
        <v>1.6000000000000001E-3</v>
      </c>
      <c r="J126" s="82">
        <f t="shared" si="134"/>
        <v>0</v>
      </c>
      <c r="K126" s="82">
        <f t="shared" si="134"/>
        <v>0</v>
      </c>
      <c r="L126" s="82">
        <f t="shared" si="134"/>
        <v>0</v>
      </c>
      <c r="M126" s="82">
        <f t="shared" si="134"/>
        <v>0</v>
      </c>
      <c r="N126" s="82">
        <f t="shared" si="134"/>
        <v>0</v>
      </c>
      <c r="O126" s="82">
        <f t="shared" si="134"/>
        <v>0</v>
      </c>
      <c r="P126" s="82">
        <f t="shared" si="134"/>
        <v>0</v>
      </c>
      <c r="Q126" s="82">
        <f t="shared" si="134"/>
        <v>0</v>
      </c>
      <c r="R126" s="82">
        <f t="shared" si="134"/>
        <v>0</v>
      </c>
      <c r="S126" s="82">
        <f t="shared" si="134"/>
        <v>0</v>
      </c>
      <c r="T126" s="82">
        <f t="shared" si="134"/>
        <v>0</v>
      </c>
      <c r="U126" s="82">
        <f t="shared" si="134"/>
        <v>0</v>
      </c>
      <c r="V126" s="82">
        <f t="shared" si="134"/>
        <v>0</v>
      </c>
      <c r="W126" s="82">
        <f t="shared" si="134"/>
        <v>0</v>
      </c>
      <c r="X126" s="82">
        <f t="shared" si="134"/>
        <v>0</v>
      </c>
      <c r="Y126" s="82">
        <f t="shared" si="134"/>
        <v>0</v>
      </c>
      <c r="Z126" s="82">
        <f t="shared" si="134"/>
        <v>1.9E-3</v>
      </c>
      <c r="AA126" s="82">
        <f t="shared" si="134"/>
        <v>0</v>
      </c>
      <c r="AB126" s="82">
        <f t="shared" si="134"/>
        <v>0</v>
      </c>
      <c r="AC126" s="82">
        <f t="shared" si="134"/>
        <v>0</v>
      </c>
      <c r="AD126" s="82">
        <f t="shared" si="134"/>
        <v>0</v>
      </c>
      <c r="AE126" s="84"/>
      <c r="AF126" s="82">
        <f t="shared" si="135"/>
        <v>1.6000000000000001E-3</v>
      </c>
      <c r="AG126" s="82">
        <f t="shared" si="135"/>
        <v>0</v>
      </c>
      <c r="AH126" s="82"/>
      <c r="AI126" s="82">
        <f>AI87</f>
        <v>0</v>
      </c>
      <c r="AJ126" s="82">
        <f t="shared" si="135"/>
        <v>0</v>
      </c>
      <c r="AK126" s="82">
        <f t="shared" si="135"/>
        <v>0</v>
      </c>
      <c r="AL126" s="80"/>
    </row>
    <row r="127" spans="1:38" x14ac:dyDescent="0.3">
      <c r="A127" s="76"/>
      <c r="B127" s="120"/>
      <c r="C127" s="78"/>
      <c r="D127" s="5" t="s">
        <v>118</v>
      </c>
      <c r="E127" s="82">
        <f t="shared" ref="E127:AD127" si="136">MIN(E88:E93)</f>
        <v>0.129</v>
      </c>
      <c r="F127" s="82">
        <f t="shared" si="136"/>
        <v>0.111217</v>
      </c>
      <c r="G127" s="82">
        <f t="shared" si="136"/>
        <v>0.12</v>
      </c>
      <c r="H127" s="82">
        <f t="shared" si="136"/>
        <v>1.0000000000000001E-5</v>
      </c>
      <c r="I127" s="82">
        <f t="shared" si="136"/>
        <v>0.217</v>
      </c>
      <c r="J127" s="82">
        <f t="shared" si="136"/>
        <v>0.19059999999999999</v>
      </c>
      <c r="K127" s="82">
        <f t="shared" si="136"/>
        <v>0.1918</v>
      </c>
      <c r="L127" s="82">
        <f t="shared" si="136"/>
        <v>0.16039999999999999</v>
      </c>
      <c r="M127" s="82">
        <f t="shared" si="136"/>
        <v>0.28620000000000001</v>
      </c>
      <c r="N127" s="82">
        <f t="shared" si="136"/>
        <v>0.1898</v>
      </c>
      <c r="O127" s="82">
        <f t="shared" si="136"/>
        <v>0.1812</v>
      </c>
      <c r="P127" s="82">
        <f t="shared" si="136"/>
        <v>0.1973</v>
      </c>
      <c r="Q127" s="82">
        <f t="shared" si="136"/>
        <v>0.16420000000000001</v>
      </c>
      <c r="R127" s="82">
        <f t="shared" si="136"/>
        <v>0.2</v>
      </c>
      <c r="S127" s="82">
        <f t="shared" si="136"/>
        <v>0.23930000000000001</v>
      </c>
      <c r="T127" s="82">
        <f t="shared" si="136"/>
        <v>0.24</v>
      </c>
      <c r="U127" s="82">
        <f t="shared" si="136"/>
        <v>0.22617391304347828</v>
      </c>
      <c r="V127" s="82">
        <f t="shared" si="136"/>
        <v>0.23260869565217396</v>
      </c>
      <c r="W127" s="82">
        <f t="shared" si="136"/>
        <v>0.23260869565217396</v>
      </c>
      <c r="X127" s="82">
        <f t="shared" si="136"/>
        <v>0.2389</v>
      </c>
      <c r="Y127" s="82">
        <f t="shared" si="136"/>
        <v>0.2346</v>
      </c>
      <c r="Z127" s="82">
        <f t="shared" si="136"/>
        <v>0.25821</v>
      </c>
      <c r="AA127" s="82">
        <f t="shared" si="136"/>
        <v>0.1409</v>
      </c>
      <c r="AB127" s="82">
        <f t="shared" si="136"/>
        <v>0.1409</v>
      </c>
      <c r="AC127" s="82">
        <f t="shared" si="136"/>
        <v>0.20330434782608697</v>
      </c>
      <c r="AD127" s="82">
        <f t="shared" si="136"/>
        <v>0.24299999999999999</v>
      </c>
      <c r="AE127" s="84"/>
      <c r="AF127" s="82">
        <f>MIN(AF88:AF93)</f>
        <v>0.252</v>
      </c>
      <c r="AG127" s="82">
        <f>MIN(AG88:AG93)</f>
        <v>0.24399999999999999</v>
      </c>
      <c r="AH127" s="82"/>
      <c r="AI127" s="82">
        <f>MIN(AI88:AI93)</f>
        <v>0.31169999999999998</v>
      </c>
      <c r="AJ127" s="82">
        <f>MIN(AJ88:AJ93)</f>
        <v>0.32500000000000001</v>
      </c>
      <c r="AK127" s="82">
        <f>MIN(AK88:AK93)</f>
        <v>0.21959999999999999</v>
      </c>
      <c r="AL127" s="80"/>
    </row>
    <row r="128" spans="1:38" x14ac:dyDescent="0.3">
      <c r="A128" s="76"/>
      <c r="B128" s="120"/>
      <c r="C128" s="78">
        <v>24</v>
      </c>
      <c r="D128" s="5" t="s">
        <v>120</v>
      </c>
      <c r="E128" s="78">
        <f t="shared" ref="E128:AI128" si="137">$C$128</f>
        <v>24</v>
      </c>
      <c r="F128" s="78">
        <f t="shared" si="137"/>
        <v>24</v>
      </c>
      <c r="G128" s="78">
        <f t="shared" si="137"/>
        <v>24</v>
      </c>
      <c r="H128" s="78">
        <f t="shared" si="137"/>
        <v>24</v>
      </c>
      <c r="I128" s="78">
        <f t="shared" si="137"/>
        <v>24</v>
      </c>
      <c r="J128" s="78">
        <f t="shared" si="137"/>
        <v>24</v>
      </c>
      <c r="K128" s="78">
        <f t="shared" si="137"/>
        <v>24</v>
      </c>
      <c r="L128" s="78">
        <f t="shared" si="137"/>
        <v>24</v>
      </c>
      <c r="M128" s="78">
        <f t="shared" si="137"/>
        <v>24</v>
      </c>
      <c r="N128" s="78">
        <f t="shared" si="137"/>
        <v>24</v>
      </c>
      <c r="O128" s="78">
        <f t="shared" si="137"/>
        <v>24</v>
      </c>
      <c r="P128" s="78">
        <f t="shared" si="137"/>
        <v>24</v>
      </c>
      <c r="Q128" s="78">
        <f t="shared" si="137"/>
        <v>24</v>
      </c>
      <c r="R128" s="78">
        <f t="shared" si="137"/>
        <v>24</v>
      </c>
      <c r="S128" s="78">
        <f t="shared" si="137"/>
        <v>24</v>
      </c>
      <c r="T128" s="78">
        <f t="shared" si="137"/>
        <v>24</v>
      </c>
      <c r="U128" s="78">
        <f t="shared" si="137"/>
        <v>24</v>
      </c>
      <c r="V128" s="78">
        <f t="shared" si="137"/>
        <v>24</v>
      </c>
      <c r="W128" s="78">
        <f t="shared" si="137"/>
        <v>24</v>
      </c>
      <c r="X128" s="78">
        <f t="shared" si="137"/>
        <v>24</v>
      </c>
      <c r="Y128" s="78">
        <f t="shared" si="137"/>
        <v>24</v>
      </c>
      <c r="Z128" s="78">
        <f t="shared" si="137"/>
        <v>24</v>
      </c>
      <c r="AA128" s="78">
        <f t="shared" si="137"/>
        <v>24</v>
      </c>
      <c r="AB128" s="78">
        <f t="shared" si="137"/>
        <v>24</v>
      </c>
      <c r="AC128" s="78">
        <f t="shared" si="137"/>
        <v>24</v>
      </c>
      <c r="AD128" s="78">
        <f t="shared" si="137"/>
        <v>24</v>
      </c>
      <c r="AE128" s="83"/>
      <c r="AF128" s="78">
        <f>$C$128</f>
        <v>24</v>
      </c>
      <c r="AG128" s="78">
        <f>$C$128</f>
        <v>24</v>
      </c>
      <c r="AH128" s="78"/>
      <c r="AI128" s="78">
        <f t="shared" si="137"/>
        <v>24</v>
      </c>
      <c r="AJ128" s="78">
        <f>$C$128</f>
        <v>24</v>
      </c>
      <c r="AK128" s="78">
        <f>$C$128</f>
        <v>24</v>
      </c>
      <c r="AL128" s="79"/>
    </row>
    <row r="129" spans="1:38" x14ac:dyDescent="0.3">
      <c r="A129" s="76"/>
      <c r="B129" s="120"/>
      <c r="C129" s="78"/>
      <c r="D129" s="5" t="s">
        <v>126</v>
      </c>
      <c r="E129" s="72">
        <f t="shared" ref="E129:AK129" si="138">E128*E127</f>
        <v>3.0960000000000001</v>
      </c>
      <c r="F129" s="72">
        <f t="shared" si="138"/>
        <v>2.6692079999999998</v>
      </c>
      <c r="G129" s="72">
        <f t="shared" si="138"/>
        <v>2.88</v>
      </c>
      <c r="H129" s="72">
        <f t="shared" si="138"/>
        <v>2.4000000000000003E-4</v>
      </c>
      <c r="I129" s="72">
        <f t="shared" si="138"/>
        <v>5.2080000000000002</v>
      </c>
      <c r="J129" s="72">
        <f t="shared" si="138"/>
        <v>4.5743999999999998</v>
      </c>
      <c r="K129" s="72">
        <f t="shared" si="138"/>
        <v>4.6032000000000002</v>
      </c>
      <c r="L129" s="72">
        <f t="shared" si="138"/>
        <v>3.8495999999999997</v>
      </c>
      <c r="M129" s="72">
        <f t="shared" si="138"/>
        <v>6.8688000000000002</v>
      </c>
      <c r="N129" s="72">
        <f t="shared" si="138"/>
        <v>4.5552000000000001</v>
      </c>
      <c r="O129" s="72">
        <f t="shared" si="138"/>
        <v>4.3487999999999998</v>
      </c>
      <c r="P129" s="72">
        <f t="shared" si="138"/>
        <v>4.7351999999999999</v>
      </c>
      <c r="Q129" s="72">
        <f t="shared" si="138"/>
        <v>3.9408000000000003</v>
      </c>
      <c r="R129" s="72">
        <f t="shared" si="138"/>
        <v>4.8000000000000007</v>
      </c>
      <c r="S129" s="72">
        <f t="shared" si="138"/>
        <v>5.7431999999999999</v>
      </c>
      <c r="T129" s="72">
        <f t="shared" si="138"/>
        <v>5.76</v>
      </c>
      <c r="U129" s="72">
        <f t="shared" si="138"/>
        <v>5.4281739130434783</v>
      </c>
      <c r="V129" s="72">
        <f t="shared" si="138"/>
        <v>5.5826086956521745</v>
      </c>
      <c r="W129" s="72">
        <f t="shared" si="138"/>
        <v>5.5826086956521745</v>
      </c>
      <c r="X129" s="72">
        <f t="shared" si="138"/>
        <v>5.7336</v>
      </c>
      <c r="Y129" s="72">
        <f t="shared" si="138"/>
        <v>5.6303999999999998</v>
      </c>
      <c r="Z129" s="72">
        <f t="shared" si="138"/>
        <v>6.1970399999999994</v>
      </c>
      <c r="AA129" s="72">
        <f t="shared" si="138"/>
        <v>3.3815999999999997</v>
      </c>
      <c r="AB129" s="72">
        <f t="shared" si="138"/>
        <v>3.3815999999999997</v>
      </c>
      <c r="AC129" s="72">
        <f t="shared" si="138"/>
        <v>4.8793043478260874</v>
      </c>
      <c r="AD129" s="72">
        <f t="shared" si="138"/>
        <v>5.8319999999999999</v>
      </c>
      <c r="AE129" s="85"/>
      <c r="AF129" s="72">
        <f t="shared" si="138"/>
        <v>6.048</v>
      </c>
      <c r="AG129" s="72">
        <f t="shared" si="138"/>
        <v>5.8559999999999999</v>
      </c>
      <c r="AH129" s="72"/>
      <c r="AI129" s="72">
        <f>AI128*AI127</f>
        <v>7.4807999999999995</v>
      </c>
      <c r="AJ129" s="72">
        <f t="shared" si="138"/>
        <v>7.8000000000000007</v>
      </c>
      <c r="AK129" s="72">
        <f t="shared" si="138"/>
        <v>5.2703999999999995</v>
      </c>
      <c r="AL129" s="81"/>
    </row>
    <row r="130" spans="1:38" x14ac:dyDescent="0.3">
      <c r="A130" s="76"/>
      <c r="B130" s="120"/>
      <c r="C130" s="78"/>
      <c r="D130" s="5" t="s">
        <v>121</v>
      </c>
      <c r="E130" s="72">
        <f t="shared" ref="E130:AK130" si="139">E128*E126</f>
        <v>3.8400000000000004E-2</v>
      </c>
      <c r="F130" s="72">
        <f t="shared" si="139"/>
        <v>0</v>
      </c>
      <c r="G130" s="72">
        <f t="shared" si="139"/>
        <v>0</v>
      </c>
      <c r="H130" s="72">
        <f t="shared" si="139"/>
        <v>0</v>
      </c>
      <c r="I130" s="72">
        <f t="shared" si="139"/>
        <v>3.8400000000000004E-2</v>
      </c>
      <c r="J130" s="72">
        <f t="shared" si="139"/>
        <v>0</v>
      </c>
      <c r="K130" s="72">
        <f t="shared" si="139"/>
        <v>0</v>
      </c>
      <c r="L130" s="72">
        <f t="shared" si="139"/>
        <v>0</v>
      </c>
      <c r="M130" s="72">
        <f t="shared" si="139"/>
        <v>0</v>
      </c>
      <c r="N130" s="72">
        <f t="shared" si="139"/>
        <v>0</v>
      </c>
      <c r="O130" s="72">
        <f t="shared" si="139"/>
        <v>0</v>
      </c>
      <c r="P130" s="72">
        <f t="shared" si="139"/>
        <v>0</v>
      </c>
      <c r="Q130" s="72">
        <f t="shared" si="139"/>
        <v>0</v>
      </c>
      <c r="R130" s="72">
        <f t="shared" si="139"/>
        <v>0</v>
      </c>
      <c r="S130" s="72">
        <f t="shared" si="139"/>
        <v>0</v>
      </c>
      <c r="T130" s="72">
        <f t="shared" si="139"/>
        <v>0</v>
      </c>
      <c r="U130" s="72">
        <f t="shared" si="139"/>
        <v>0</v>
      </c>
      <c r="V130" s="72">
        <f t="shared" si="139"/>
        <v>0</v>
      </c>
      <c r="W130" s="72">
        <f t="shared" si="139"/>
        <v>0</v>
      </c>
      <c r="X130" s="72">
        <f t="shared" si="139"/>
        <v>0</v>
      </c>
      <c r="Y130" s="72">
        <f t="shared" si="139"/>
        <v>0</v>
      </c>
      <c r="Z130" s="72">
        <f t="shared" si="139"/>
        <v>4.5600000000000002E-2</v>
      </c>
      <c r="AA130" s="72">
        <f t="shared" si="139"/>
        <v>0</v>
      </c>
      <c r="AB130" s="72">
        <f t="shared" si="139"/>
        <v>0</v>
      </c>
      <c r="AC130" s="72">
        <f t="shared" si="139"/>
        <v>0</v>
      </c>
      <c r="AD130" s="72">
        <f t="shared" si="139"/>
        <v>0</v>
      </c>
      <c r="AE130" s="85"/>
      <c r="AF130" s="72">
        <f t="shared" si="139"/>
        <v>3.8400000000000004E-2</v>
      </c>
      <c r="AG130" s="72">
        <f t="shared" si="139"/>
        <v>0</v>
      </c>
      <c r="AH130" s="72"/>
      <c r="AI130" s="72">
        <f>AI128*AI126</f>
        <v>0</v>
      </c>
      <c r="AJ130" s="72">
        <f t="shared" si="139"/>
        <v>0</v>
      </c>
      <c r="AK130" s="72">
        <f t="shared" si="139"/>
        <v>0</v>
      </c>
      <c r="AL130" s="81"/>
    </row>
    <row r="131" spans="1:38" x14ac:dyDescent="0.3">
      <c r="A131" s="76"/>
      <c r="B131" s="120"/>
      <c r="C131" s="78"/>
      <c r="D131" s="5" t="s">
        <v>123</v>
      </c>
      <c r="E131" s="72">
        <f t="shared" ref="E131:AK131" si="140">(E129+E130)*1.15</f>
        <v>3.6045600000000002</v>
      </c>
      <c r="F131" s="72">
        <f t="shared" si="140"/>
        <v>3.0695891999999994</v>
      </c>
      <c r="G131" s="72">
        <f t="shared" si="140"/>
        <v>3.3119999999999998</v>
      </c>
      <c r="H131" s="72">
        <f t="shared" si="140"/>
        <v>2.7600000000000004E-4</v>
      </c>
      <c r="I131" s="72">
        <f t="shared" si="140"/>
        <v>6.0333600000000001</v>
      </c>
      <c r="J131" s="72">
        <f t="shared" si="140"/>
        <v>5.260559999999999</v>
      </c>
      <c r="K131" s="72">
        <f t="shared" si="140"/>
        <v>5.2936800000000002</v>
      </c>
      <c r="L131" s="72">
        <f t="shared" si="140"/>
        <v>4.427039999999999</v>
      </c>
      <c r="M131" s="72">
        <f t="shared" si="140"/>
        <v>7.8991199999999999</v>
      </c>
      <c r="N131" s="72">
        <f t="shared" si="140"/>
        <v>5.23848</v>
      </c>
      <c r="O131" s="72">
        <f t="shared" si="140"/>
        <v>5.0011199999999993</v>
      </c>
      <c r="P131" s="72">
        <f t="shared" si="140"/>
        <v>5.445479999999999</v>
      </c>
      <c r="Q131" s="72">
        <f t="shared" si="140"/>
        <v>4.5319200000000004</v>
      </c>
      <c r="R131" s="72">
        <f t="shared" si="140"/>
        <v>5.5200000000000005</v>
      </c>
      <c r="S131" s="72">
        <f t="shared" si="140"/>
        <v>6.6046799999999992</v>
      </c>
      <c r="T131" s="72">
        <f t="shared" si="140"/>
        <v>6.6239999999999997</v>
      </c>
      <c r="U131" s="72">
        <f t="shared" si="140"/>
        <v>6.2423999999999999</v>
      </c>
      <c r="V131" s="72">
        <f t="shared" si="140"/>
        <v>6.42</v>
      </c>
      <c r="W131" s="72">
        <f t="shared" si="140"/>
        <v>6.42</v>
      </c>
      <c r="X131" s="72">
        <f t="shared" si="140"/>
        <v>6.5936399999999997</v>
      </c>
      <c r="Y131" s="72">
        <f t="shared" si="140"/>
        <v>6.4749599999999994</v>
      </c>
      <c r="Z131" s="72">
        <f t="shared" si="140"/>
        <v>7.1790359999999991</v>
      </c>
      <c r="AA131" s="72">
        <f t="shared" si="140"/>
        <v>3.8888399999999992</v>
      </c>
      <c r="AB131" s="72">
        <f t="shared" si="140"/>
        <v>3.8888399999999992</v>
      </c>
      <c r="AC131" s="72">
        <f t="shared" si="140"/>
        <v>5.6112000000000002</v>
      </c>
      <c r="AD131" s="72">
        <f t="shared" si="140"/>
        <v>6.7067999999999994</v>
      </c>
      <c r="AE131" s="85"/>
      <c r="AF131" s="72">
        <f t="shared" si="140"/>
        <v>6.9993599999999994</v>
      </c>
      <c r="AG131" s="72">
        <f t="shared" si="140"/>
        <v>6.7343999999999991</v>
      </c>
      <c r="AH131" s="72"/>
      <c r="AI131" s="72">
        <f>(AI129+AI130)*1.15</f>
        <v>8.6029199999999992</v>
      </c>
      <c r="AJ131" s="72">
        <f t="shared" si="140"/>
        <v>8.9700000000000006</v>
      </c>
      <c r="AK131" s="72">
        <f t="shared" si="140"/>
        <v>6.0609599999999988</v>
      </c>
      <c r="AL131" s="81"/>
    </row>
    <row r="132" spans="1:38" x14ac:dyDescent="0.3">
      <c r="A132" s="76"/>
      <c r="B132" s="120"/>
      <c r="C132" s="78"/>
      <c r="D132" s="5" t="s">
        <v>124</v>
      </c>
      <c r="E132" s="72">
        <f t="shared" ref="E132:AK132" si="141">E125*1.15</f>
        <v>1.0349999999999999</v>
      </c>
      <c r="F132" s="72">
        <f t="shared" si="141"/>
        <v>2.005255</v>
      </c>
      <c r="G132" s="72">
        <f t="shared" si="141"/>
        <v>2.6449999999999996</v>
      </c>
      <c r="H132" s="72">
        <f t="shared" si="141"/>
        <v>1.38</v>
      </c>
      <c r="I132" s="72">
        <f t="shared" si="141"/>
        <v>1.0349999999999999</v>
      </c>
      <c r="J132" s="72">
        <f t="shared" si="141"/>
        <v>1.2691399999999997</v>
      </c>
      <c r="K132" s="72">
        <f t="shared" si="141"/>
        <v>1.2691399999999997</v>
      </c>
      <c r="L132" s="72">
        <f t="shared" si="141"/>
        <v>1.2691399999999997</v>
      </c>
      <c r="M132" s="72">
        <f t="shared" si="141"/>
        <v>0.69</v>
      </c>
      <c r="N132" s="72">
        <f t="shared" si="141"/>
        <v>0.69</v>
      </c>
      <c r="O132" s="72">
        <f t="shared" si="141"/>
        <v>1.0349999999999999</v>
      </c>
      <c r="P132" s="72">
        <f t="shared" si="141"/>
        <v>1.38</v>
      </c>
      <c r="Q132" s="72">
        <f t="shared" si="141"/>
        <v>1.38</v>
      </c>
      <c r="R132" s="72">
        <f t="shared" si="141"/>
        <v>0.69</v>
      </c>
      <c r="S132" s="72">
        <f t="shared" si="141"/>
        <v>1.0349999999999999</v>
      </c>
      <c r="T132" s="72">
        <f t="shared" si="141"/>
        <v>1.0349999999999999</v>
      </c>
      <c r="U132" s="72">
        <f t="shared" si="141"/>
        <v>1.01</v>
      </c>
      <c r="V132" s="72">
        <f t="shared" si="141"/>
        <v>1.38</v>
      </c>
      <c r="W132" s="72">
        <f t="shared" si="141"/>
        <v>1.38</v>
      </c>
      <c r="X132" s="72">
        <f t="shared" si="141"/>
        <v>1.2631600000000001</v>
      </c>
      <c r="Y132" s="72">
        <f t="shared" si="141"/>
        <v>1.24407</v>
      </c>
      <c r="Z132" s="72">
        <f t="shared" si="141"/>
        <v>1.38</v>
      </c>
      <c r="AA132" s="72">
        <f t="shared" si="141"/>
        <v>1.38</v>
      </c>
      <c r="AB132" s="72">
        <f t="shared" si="141"/>
        <v>1.38</v>
      </c>
      <c r="AC132" s="72">
        <f t="shared" si="141"/>
        <v>1.38</v>
      </c>
      <c r="AD132" s="72">
        <f t="shared" si="141"/>
        <v>1.38</v>
      </c>
      <c r="AE132" s="85"/>
      <c r="AF132" s="72">
        <f t="shared" si="141"/>
        <v>1.0349999999999999</v>
      </c>
      <c r="AG132" s="72">
        <f t="shared" si="141"/>
        <v>1.0349999999999999</v>
      </c>
      <c r="AH132" s="72"/>
      <c r="AI132" s="72">
        <f>AI125*1.15</f>
        <v>0.91999999999999993</v>
      </c>
      <c r="AJ132" s="72">
        <f t="shared" si="141"/>
        <v>0.34499999999999997</v>
      </c>
      <c r="AK132" s="72">
        <f t="shared" si="141"/>
        <v>1.0349999999999999</v>
      </c>
      <c r="AL132" s="81"/>
    </row>
    <row r="133" spans="1:38" x14ac:dyDescent="0.3">
      <c r="A133" s="76"/>
      <c r="B133" s="120"/>
      <c r="C133" s="78"/>
      <c r="D133" s="5" t="s">
        <v>122</v>
      </c>
      <c r="E133" s="72">
        <f t="shared" ref="E133:AK133" si="142">E131+E132</f>
        <v>4.6395600000000004</v>
      </c>
      <c r="F133" s="72">
        <f t="shared" si="142"/>
        <v>5.0748441999999994</v>
      </c>
      <c r="G133" s="72">
        <f t="shared" si="142"/>
        <v>5.956999999999999</v>
      </c>
      <c r="H133" s="72">
        <f t="shared" si="142"/>
        <v>1.3802759999999998</v>
      </c>
      <c r="I133" s="72">
        <f t="shared" si="142"/>
        <v>7.0683600000000002</v>
      </c>
      <c r="J133" s="72">
        <f t="shared" si="142"/>
        <v>6.5296999999999983</v>
      </c>
      <c r="K133" s="72">
        <f t="shared" si="142"/>
        <v>6.5628200000000003</v>
      </c>
      <c r="L133" s="72">
        <f t="shared" si="142"/>
        <v>5.6961799999999982</v>
      </c>
      <c r="M133" s="72">
        <f t="shared" si="142"/>
        <v>8.5891199999999994</v>
      </c>
      <c r="N133" s="72">
        <f t="shared" si="142"/>
        <v>5.9284800000000004</v>
      </c>
      <c r="O133" s="72">
        <f t="shared" si="142"/>
        <v>6.0361199999999995</v>
      </c>
      <c r="P133" s="72">
        <f t="shared" si="142"/>
        <v>6.8254799999999989</v>
      </c>
      <c r="Q133" s="72">
        <f t="shared" si="142"/>
        <v>5.9119200000000003</v>
      </c>
      <c r="R133" s="72">
        <f t="shared" si="142"/>
        <v>6.2100000000000009</v>
      </c>
      <c r="S133" s="72">
        <f t="shared" si="142"/>
        <v>7.6396799999999994</v>
      </c>
      <c r="T133" s="72">
        <f t="shared" si="142"/>
        <v>7.6589999999999998</v>
      </c>
      <c r="U133" s="72">
        <f t="shared" si="142"/>
        <v>7.2523999999999997</v>
      </c>
      <c r="V133" s="72">
        <f t="shared" si="142"/>
        <v>7.8</v>
      </c>
      <c r="W133" s="72">
        <f t="shared" si="142"/>
        <v>7.8</v>
      </c>
      <c r="X133" s="72">
        <f t="shared" si="142"/>
        <v>7.8567999999999998</v>
      </c>
      <c r="Y133" s="72">
        <f t="shared" si="142"/>
        <v>7.7190299999999992</v>
      </c>
      <c r="Z133" s="72">
        <f t="shared" si="142"/>
        <v>8.559035999999999</v>
      </c>
      <c r="AA133" s="72">
        <f t="shared" si="142"/>
        <v>5.2688399999999991</v>
      </c>
      <c r="AB133" s="72">
        <f t="shared" si="142"/>
        <v>5.2688399999999991</v>
      </c>
      <c r="AC133" s="72">
        <f t="shared" si="142"/>
        <v>6.9912000000000001</v>
      </c>
      <c r="AD133" s="72">
        <f t="shared" si="142"/>
        <v>8.0868000000000002</v>
      </c>
      <c r="AE133" s="85"/>
      <c r="AF133" s="72">
        <f t="shared" si="142"/>
        <v>8.0343599999999995</v>
      </c>
      <c r="AG133" s="72">
        <f t="shared" si="142"/>
        <v>7.7693999999999992</v>
      </c>
      <c r="AH133" s="72"/>
      <c r="AI133" s="72">
        <f>AI131+AI132</f>
        <v>9.5229199999999992</v>
      </c>
      <c r="AJ133" s="72">
        <f t="shared" si="142"/>
        <v>9.3150000000000013</v>
      </c>
      <c r="AK133" s="72">
        <f t="shared" si="142"/>
        <v>7.0959599999999989</v>
      </c>
      <c r="AL133" s="81"/>
    </row>
    <row r="134" spans="1:38" x14ac:dyDescent="0.3">
      <c r="A134" s="88"/>
      <c r="AE134" s="83"/>
      <c r="AL134" s="79"/>
    </row>
    <row r="135" spans="1:38" x14ac:dyDescent="0.3">
      <c r="A135" s="76"/>
      <c r="B135" s="46"/>
      <c r="C135" s="46"/>
      <c r="D135" s="49" t="str">
        <f>CONCATENATE("Best plans for ",B2, " assuming annual consumption of ",B104, " kWh")</f>
        <v>Best plans for Christchurch assuming annual consumption of 8210 kWh</v>
      </c>
      <c r="E135" s="49"/>
      <c r="F135" s="49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</row>
    <row r="136" spans="1:38" x14ac:dyDescent="0.3">
      <c r="A136" s="76"/>
      <c r="B136" s="46"/>
      <c r="C136" s="46"/>
      <c r="D136" s="49" t="s">
        <v>100</v>
      </c>
      <c r="E136" s="49" t="str">
        <f t="shared" ref="E136:AD137" si="143">E79</f>
        <v>EV plan</v>
      </c>
      <c r="F136" s="49" t="str">
        <f t="shared" si="143"/>
        <v>EV plan</v>
      </c>
      <c r="G136" s="49" t="str">
        <f t="shared" si="143"/>
        <v>EV plan</v>
      </c>
      <c r="H136" s="49" t="str">
        <f t="shared" si="143"/>
        <v>EV plan</v>
      </c>
      <c r="I136" s="49" t="str">
        <f t="shared" si="143"/>
        <v>Regular power plan</v>
      </c>
      <c r="J136" s="49" t="str">
        <f t="shared" si="143"/>
        <v>Regular power plan</v>
      </c>
      <c r="K136" s="49" t="str">
        <f t="shared" si="143"/>
        <v>Regular power plan</v>
      </c>
      <c r="L136" s="49" t="str">
        <f t="shared" si="143"/>
        <v>Regular power plan</v>
      </c>
      <c r="M136" s="49" t="str">
        <f t="shared" si="143"/>
        <v>Regular power plan</v>
      </c>
      <c r="N136" s="49" t="str">
        <f t="shared" si="143"/>
        <v>Regular power plan</v>
      </c>
      <c r="O136" s="49" t="str">
        <f t="shared" si="143"/>
        <v>Regular power plan</v>
      </c>
      <c r="P136" s="49" t="str">
        <f t="shared" si="143"/>
        <v>Regular power plan</v>
      </c>
      <c r="Q136" s="49" t="str">
        <f t="shared" si="143"/>
        <v>Regular power plan</v>
      </c>
      <c r="R136" s="49" t="str">
        <f t="shared" si="143"/>
        <v>Regular power plan</v>
      </c>
      <c r="S136" s="49" t="str">
        <f t="shared" si="143"/>
        <v>Regular power plan</v>
      </c>
      <c r="T136" s="49" t="str">
        <f t="shared" si="143"/>
        <v>Regular power plan</v>
      </c>
      <c r="U136" s="49" t="str">
        <f t="shared" si="143"/>
        <v>Regular power plan</v>
      </c>
      <c r="V136" s="49" t="str">
        <f t="shared" si="143"/>
        <v>Regular power plan</v>
      </c>
      <c r="W136" s="49" t="str">
        <f t="shared" si="143"/>
        <v>Regular power plan</v>
      </c>
      <c r="X136" s="49" t="str">
        <f t="shared" si="143"/>
        <v>Regular power plan</v>
      </c>
      <c r="Y136" s="49" t="str">
        <f t="shared" si="143"/>
        <v>Regular power plan</v>
      </c>
      <c r="Z136" s="49" t="str">
        <f t="shared" si="143"/>
        <v>Regular power plan</v>
      </c>
      <c r="AA136" s="49" t="str">
        <f t="shared" si="143"/>
        <v>Regular power plan</v>
      </c>
      <c r="AB136" s="49" t="str">
        <f t="shared" si="143"/>
        <v>Regular power plan</v>
      </c>
      <c r="AC136" s="49" t="str">
        <f t="shared" si="143"/>
        <v>Regular power plan</v>
      </c>
      <c r="AD136" s="49" t="str">
        <f t="shared" si="143"/>
        <v>Regular power plan</v>
      </c>
      <c r="AE136" s="83"/>
      <c r="AF136" s="49" t="str">
        <f t="shared" ref="AF136:AK137" si="144">AF79</f>
        <v>Bundle Power Plan</v>
      </c>
      <c r="AG136" s="49" t="str">
        <f t="shared" si="144"/>
        <v>Bundle Power Plan</v>
      </c>
      <c r="AH136" s="49"/>
      <c r="AI136" s="49" t="str">
        <f>AI79</f>
        <v>Regular power plan</v>
      </c>
      <c r="AJ136" s="49" t="str">
        <f t="shared" si="144"/>
        <v>Bundle Power Plan</v>
      </c>
      <c r="AK136" s="49" t="str">
        <f t="shared" si="144"/>
        <v>Bundle Power Plan</v>
      </c>
      <c r="AL136" s="79"/>
    </row>
    <row r="137" spans="1:38" x14ac:dyDescent="0.3">
      <c r="A137" s="76"/>
      <c r="B137" s="75"/>
      <c r="C137" s="75"/>
      <c r="D137" s="5" t="s">
        <v>106</v>
      </c>
      <c r="E137" s="5" t="str">
        <f t="shared" si="143"/>
        <v>Contact EV - Good Charge (Low)</v>
      </c>
      <c r="F137" s="5" t="str">
        <f t="shared" si="143"/>
        <v>Meridian EV</v>
      </c>
      <c r="G137" s="5" t="str">
        <f t="shared" si="143"/>
        <v>Genesis EV Plan</v>
      </c>
      <c r="H137" s="5" t="str">
        <f t="shared" si="143"/>
        <v>Z Energy - EV at Home Plan</v>
      </c>
      <c r="I137" s="5" t="str">
        <f t="shared" si="143"/>
        <v>Contact Basic (Low)</v>
      </c>
      <c r="J137" s="5" t="str">
        <f t="shared" si="143"/>
        <v>Ecotricity Low ecoSAVER (Low)</v>
      </c>
      <c r="K137" s="5" t="str">
        <f t="shared" si="143"/>
        <v>Ecotricity ecoLOWUSER (Low)</v>
      </c>
      <c r="L137" s="5" t="str">
        <f t="shared" si="143"/>
        <v>Ecotricity Low ecoWHOLESALE (Low)</v>
      </c>
      <c r="M137" s="5" t="str">
        <f t="shared" si="143"/>
        <v>Electric Kiwi - Kiwi (Low)</v>
      </c>
      <c r="N137" s="5" t="str">
        <f t="shared" si="143"/>
        <v>Electric Kiwi - MoveMaster (Low)</v>
      </c>
      <c r="O137" s="5" t="str">
        <f t="shared" si="143"/>
        <v>Electric Kiwi - Prepay 300 (Low)</v>
      </c>
      <c r="P137" s="5" t="str">
        <f t="shared" si="143"/>
        <v>Flick Energy Flat (Low)</v>
      </c>
      <c r="Q137" s="5" t="str">
        <f t="shared" si="143"/>
        <v>Flick Energy Off Peak (Low)</v>
      </c>
      <c r="R137" s="5" t="str">
        <f t="shared" si="143"/>
        <v>Frank Energy (Low)</v>
      </c>
      <c r="S137" s="5" t="str">
        <f t="shared" si="143"/>
        <v>Genesis Energy Basic (Low)</v>
      </c>
      <c r="T137" s="5" t="str">
        <f t="shared" si="143"/>
        <v>Genesis Energy Plus (Low)</v>
      </c>
      <c r="U137" s="5" t="str">
        <f t="shared" si="143"/>
        <v>Globug (Low)</v>
      </c>
      <c r="V137" s="5" t="str">
        <f t="shared" si="143"/>
        <v>Mercury Open Term (Low)</v>
      </c>
      <c r="W137" s="5" t="str">
        <f t="shared" si="143"/>
        <v>Mercury 1 Year Fixed (Low)</v>
      </c>
      <c r="X137" s="5" t="str">
        <f t="shared" si="143"/>
        <v>Meridian 2- year contract (Low)</v>
      </c>
      <c r="Y137" s="5" t="str">
        <f t="shared" si="143"/>
        <v>Meridian No Fixed Term (Low)</v>
      </c>
      <c r="Z137" s="5" t="str">
        <f t="shared" si="143"/>
        <v>Nova Energy (Low)</v>
      </c>
      <c r="AA137" s="5" t="str">
        <f t="shared" si="143"/>
        <v>Octopus Flexi (Low)</v>
      </c>
      <c r="AB137" s="5" t="str">
        <f t="shared" si="143"/>
        <v>Octopus Peaker (Low)</v>
      </c>
      <c r="AC137" s="5" t="str">
        <f t="shared" si="143"/>
        <v>Powershop (Low)</v>
      </c>
      <c r="AD137" s="5" t="str">
        <f t="shared" si="143"/>
        <v>Z Fuel back home (Low)</v>
      </c>
      <c r="AE137" s="83"/>
      <c r="AF137" s="5" t="str">
        <f t="shared" si="144"/>
        <v>Contact Broadband Bundle (Low)</v>
      </c>
      <c r="AG137" s="5" t="str">
        <f t="shared" si="144"/>
        <v>Mercury Broadband Bundle (Low)</v>
      </c>
      <c r="AH137" s="5"/>
      <c r="AI137" s="5" t="str">
        <f>AI80</f>
        <v>Slingshot (Low)</v>
      </c>
      <c r="AJ137" s="5" t="str">
        <f t="shared" si="144"/>
        <v>2degrees Bundle (Low)</v>
      </c>
      <c r="AK137" s="5" t="str">
        <f t="shared" si="144"/>
        <v>Electric Kiwi - Prepay 300 (Low)</v>
      </c>
      <c r="AL137" s="79"/>
    </row>
    <row r="138" spans="1:38" x14ac:dyDescent="0.3">
      <c r="A138" s="76"/>
      <c r="B138" s="106" t="s">
        <v>90</v>
      </c>
      <c r="C138" s="106"/>
      <c r="D138" s="5" t="s">
        <v>74</v>
      </c>
      <c r="E138" s="6">
        <f t="shared" ref="E138:AD138" si="145">E118</f>
        <v>2408.7360649999996</v>
      </c>
      <c r="F138" s="6">
        <f t="shared" si="145"/>
        <v>2212.5670197373502</v>
      </c>
      <c r="G138" s="6">
        <f t="shared" si="145"/>
        <v>2541.8414665100004</v>
      </c>
      <c r="H138" s="6">
        <f t="shared" si="145"/>
        <v>2192.2716765499999</v>
      </c>
      <c r="I138" s="6">
        <f t="shared" si="145"/>
        <v>2441.6868999999997</v>
      </c>
      <c r="J138" s="6">
        <f t="shared" si="145"/>
        <v>2970.9079415000001</v>
      </c>
      <c r="K138" s="6">
        <f t="shared" si="145"/>
        <v>2931.5274449999997</v>
      </c>
      <c r="L138" s="6">
        <f t="shared" si="145"/>
        <v>2810.0814305000004</v>
      </c>
      <c r="M138" s="6">
        <f t="shared" si="145"/>
        <v>3368.772395</v>
      </c>
      <c r="N138" s="6">
        <f t="shared" si="145"/>
        <v>3051.3208405</v>
      </c>
      <c r="O138" s="6">
        <f t="shared" si="145"/>
        <v>2351.331745</v>
      </c>
      <c r="P138" s="6">
        <f t="shared" si="145"/>
        <v>2366.5079499999997</v>
      </c>
      <c r="Q138" s="6">
        <f t="shared" si="145"/>
        <v>2520.0078570000001</v>
      </c>
      <c r="R138" s="6">
        <f t="shared" si="145"/>
        <v>2140.15</v>
      </c>
      <c r="S138" s="6">
        <f t="shared" si="145"/>
        <v>2637.1259499999996</v>
      </c>
      <c r="T138" s="6">
        <f t="shared" si="145"/>
        <v>2385.1108999999997</v>
      </c>
      <c r="U138" s="6">
        <f t="shared" si="145"/>
        <v>2504.0709999999999</v>
      </c>
      <c r="V138" s="6">
        <f t="shared" si="145"/>
        <v>2699.875</v>
      </c>
      <c r="W138" s="6">
        <f t="shared" si="145"/>
        <v>2449.875</v>
      </c>
      <c r="X138" s="6">
        <f t="shared" si="145"/>
        <v>2516.6277499999997</v>
      </c>
      <c r="Y138" s="6">
        <f t="shared" si="145"/>
        <v>2549.0614500000001</v>
      </c>
      <c r="Z138" s="6">
        <f t="shared" si="145"/>
        <v>2959.5285649999996</v>
      </c>
      <c r="AA138" s="6">
        <f t="shared" si="145"/>
        <v>2672.9507154999992</v>
      </c>
      <c r="AB138" s="6">
        <f t="shared" si="145"/>
        <v>2672.9507154999992</v>
      </c>
      <c r="AC138" s="6">
        <f t="shared" si="145"/>
        <v>2273.1979999999999</v>
      </c>
      <c r="AD138" s="6">
        <f t="shared" si="145"/>
        <v>2797.9844999999996</v>
      </c>
      <c r="AE138" s="85"/>
      <c r="AF138" s="6">
        <f>AF118</f>
        <v>2772.1393999999996</v>
      </c>
      <c r="AG138" s="6">
        <f>AG118</f>
        <v>2681.5009999999997</v>
      </c>
      <c r="AH138" s="6"/>
      <c r="AI138" s="6">
        <f>AI118</f>
        <v>3278.7155499999999</v>
      </c>
      <c r="AJ138" s="6">
        <f>AJ118</f>
        <v>3194.4124999999999</v>
      </c>
      <c r="AK138" s="6">
        <f>AK118</f>
        <v>2451.1284000000001</v>
      </c>
      <c r="AL138" s="81"/>
    </row>
    <row r="139" spans="1:38" x14ac:dyDescent="0.3">
      <c r="A139" s="76"/>
      <c r="B139" s="106"/>
      <c r="C139" s="106"/>
      <c r="D139" s="5" t="s">
        <v>75</v>
      </c>
      <c r="E139" s="5" t="str">
        <f t="shared" ref="E139:AD139" si="146">E81</f>
        <v>Open</v>
      </c>
      <c r="F139" s="5" t="str">
        <f t="shared" si="146"/>
        <v>Fixed (24 months, prices fixed too)</v>
      </c>
      <c r="G139" s="5" t="str">
        <f t="shared" si="146"/>
        <v>Fixed (12 months)</v>
      </c>
      <c r="H139" s="5" t="str">
        <f t="shared" si="146"/>
        <v>Open</v>
      </c>
      <c r="I139" s="5" t="str">
        <f t="shared" si="146"/>
        <v>Open</v>
      </c>
      <c r="J139" s="5" t="str">
        <f t="shared" si="146"/>
        <v>Open</v>
      </c>
      <c r="K139" s="5" t="str">
        <f t="shared" si="146"/>
        <v>Open (prices fixed for 12 months)</v>
      </c>
      <c r="L139" s="5" t="str">
        <f t="shared" si="146"/>
        <v>Open (prices change every 30 minutes)</v>
      </c>
      <c r="M139" s="5" t="str">
        <f t="shared" si="146"/>
        <v>Open</v>
      </c>
      <c r="N139" s="5" t="str">
        <f t="shared" si="146"/>
        <v>Open</v>
      </c>
      <c r="O139" s="5" t="str">
        <f t="shared" si="146"/>
        <v>Open</v>
      </c>
      <c r="P139" s="5" t="str">
        <f t="shared" si="146"/>
        <v>Open</v>
      </c>
      <c r="Q139" s="5" t="str">
        <f t="shared" si="146"/>
        <v>Open</v>
      </c>
      <c r="R139" s="5" t="str">
        <f t="shared" si="146"/>
        <v>Open</v>
      </c>
      <c r="S139" s="5" t="str">
        <f t="shared" si="146"/>
        <v>Fixed (12 months)</v>
      </c>
      <c r="T139" s="5" t="str">
        <f t="shared" si="146"/>
        <v>Open or Fixed</v>
      </c>
      <c r="U139" s="5" t="str">
        <f t="shared" si="146"/>
        <v>Open</v>
      </c>
      <c r="V139" s="5" t="str">
        <f t="shared" si="146"/>
        <v>Open</v>
      </c>
      <c r="W139" s="5" t="str">
        <f t="shared" si="146"/>
        <v>Fixed (12 months)</v>
      </c>
      <c r="X139" s="5" t="str">
        <f t="shared" si="146"/>
        <v>Fixed (24 months)</v>
      </c>
      <c r="Y139" s="5" t="str">
        <f t="shared" si="146"/>
        <v>Open</v>
      </c>
      <c r="Z139" s="5" t="str">
        <f t="shared" si="146"/>
        <v>Open</v>
      </c>
      <c r="AA139" s="5" t="str">
        <f t="shared" si="146"/>
        <v>Open</v>
      </c>
      <c r="AB139" s="5" t="str">
        <f t="shared" si="146"/>
        <v>Open</v>
      </c>
      <c r="AC139" s="5" t="str">
        <f t="shared" si="146"/>
        <v>Open</v>
      </c>
      <c r="AD139" s="5" t="str">
        <f t="shared" si="146"/>
        <v>Open</v>
      </c>
      <c r="AE139" s="83"/>
      <c r="AF139" s="5" t="str">
        <f>AF81</f>
        <v>Open</v>
      </c>
      <c r="AG139" s="5" t="str">
        <f>AG81</f>
        <v>Fixed (12 months)</v>
      </c>
      <c r="AH139" s="5"/>
      <c r="AI139" s="5" t="str">
        <f>AI81</f>
        <v>Fixed 12 months</v>
      </c>
      <c r="AJ139" s="5" t="str">
        <f>AJ81</f>
        <v>Open / Fixed</v>
      </c>
      <c r="AK139" s="5" t="str">
        <f>AK81</f>
        <v>Open</v>
      </c>
      <c r="AL139" s="79"/>
    </row>
    <row r="140" spans="1:38" x14ac:dyDescent="0.3">
      <c r="A140" s="76"/>
      <c r="B140" s="106"/>
      <c r="C140" s="106"/>
      <c r="D140" s="5" t="s">
        <v>107</v>
      </c>
      <c r="E140" s="5">
        <f t="shared" ref="E140:AD140" si="147">E97</f>
        <v>0</v>
      </c>
      <c r="F140" s="5" t="str">
        <f t="shared" si="147"/>
        <v>EV01</v>
      </c>
      <c r="G140" s="5" t="str">
        <f t="shared" si="147"/>
        <v>EV04</v>
      </c>
      <c r="H140" s="5" t="str">
        <f t="shared" si="147"/>
        <v>EV05</v>
      </c>
      <c r="I140" s="5" t="str">
        <f t="shared" si="147"/>
        <v>.</v>
      </c>
      <c r="J140" s="5" t="str">
        <f t="shared" si="147"/>
        <v>.</v>
      </c>
      <c r="K140" s="5" t="str">
        <f t="shared" si="147"/>
        <v>.</v>
      </c>
      <c r="L140" s="5" t="str">
        <f t="shared" si="147"/>
        <v>.</v>
      </c>
      <c r="M140" s="5" t="str">
        <f t="shared" si="147"/>
        <v>.</v>
      </c>
      <c r="N140" s="5" t="str">
        <f t="shared" si="147"/>
        <v>.</v>
      </c>
      <c r="O140" s="5">
        <f t="shared" si="147"/>
        <v>0</v>
      </c>
      <c r="P140" s="5" t="str">
        <f t="shared" si="147"/>
        <v>.</v>
      </c>
      <c r="Q140" s="5" t="str">
        <f t="shared" si="147"/>
        <v>.</v>
      </c>
      <c r="R140" s="5" t="str">
        <f t="shared" si="147"/>
        <v>.</v>
      </c>
      <c r="S140" s="5" t="str">
        <f t="shared" si="147"/>
        <v>.</v>
      </c>
      <c r="T140" s="5" t="str">
        <f t="shared" si="147"/>
        <v>DISC-03</v>
      </c>
      <c r="U140" s="5" t="str">
        <f t="shared" si="147"/>
        <v>.</v>
      </c>
      <c r="V140" s="5" t="str">
        <f t="shared" si="147"/>
        <v>.</v>
      </c>
      <c r="W140" s="5" t="str">
        <f t="shared" si="147"/>
        <v>DISC-04</v>
      </c>
      <c r="X140" s="5" t="str">
        <f t="shared" si="147"/>
        <v>DISC-07</v>
      </c>
      <c r="Y140" s="5" t="str">
        <f t="shared" si="147"/>
        <v>DISC-10</v>
      </c>
      <c r="Z140" s="5" t="str">
        <f t="shared" si="147"/>
        <v>.</v>
      </c>
      <c r="AA140" s="5" t="str">
        <f t="shared" si="147"/>
        <v>.</v>
      </c>
      <c r="AB140" s="5" t="str">
        <f t="shared" si="147"/>
        <v>.</v>
      </c>
      <c r="AC140" s="5" t="str">
        <f t="shared" si="147"/>
        <v>DISC-08</v>
      </c>
      <c r="AD140" s="5" t="str">
        <f t="shared" si="147"/>
        <v>DISC-09</v>
      </c>
      <c r="AE140" s="83"/>
      <c r="AF140" s="5" t="str">
        <f>AF97</f>
        <v>BUND-05</v>
      </c>
      <c r="AG140" s="5" t="str">
        <f>AG97</f>
        <v>BUND-04</v>
      </c>
      <c r="AH140" s="5"/>
      <c r="AI140" s="5" t="str">
        <f>AI97</f>
        <v>BUND-02</v>
      </c>
      <c r="AJ140" s="5" t="str">
        <f>AJ97</f>
        <v>BUND-06</v>
      </c>
      <c r="AK140" s="5">
        <f>AK97</f>
        <v>0</v>
      </c>
      <c r="AL140" s="79"/>
    </row>
    <row r="141" spans="1:38" x14ac:dyDescent="0.3">
      <c r="A141" s="118"/>
      <c r="B141" s="118" t="s">
        <v>217</v>
      </c>
      <c r="C141" s="118"/>
      <c r="D141" s="12" t="s">
        <v>157</v>
      </c>
      <c r="E141" s="51">
        <f t="shared" ref="E141:H141" si="148">E131</f>
        <v>3.6045600000000002</v>
      </c>
      <c r="F141" s="51">
        <f t="shared" si="148"/>
        <v>3.0695891999999994</v>
      </c>
      <c r="G141" s="51">
        <f t="shared" si="148"/>
        <v>3.3119999999999998</v>
      </c>
      <c r="H141" s="51">
        <f t="shared" si="148"/>
        <v>2.7600000000000004E-4</v>
      </c>
      <c r="I141" s="51">
        <f>I131</f>
        <v>6.0333600000000001</v>
      </c>
      <c r="J141" s="51">
        <f t="shared" ref="J141:AK141" si="149">J131</f>
        <v>5.260559999999999</v>
      </c>
      <c r="K141" s="51">
        <f t="shared" si="149"/>
        <v>5.2936800000000002</v>
      </c>
      <c r="L141" s="51">
        <f t="shared" si="149"/>
        <v>4.427039999999999</v>
      </c>
      <c r="M141" s="51">
        <f t="shared" si="149"/>
        <v>7.8991199999999999</v>
      </c>
      <c r="N141" s="51">
        <f t="shared" si="149"/>
        <v>5.23848</v>
      </c>
      <c r="O141" s="51">
        <f t="shared" si="149"/>
        <v>5.0011199999999993</v>
      </c>
      <c r="P141" s="51">
        <f t="shared" si="149"/>
        <v>5.445479999999999</v>
      </c>
      <c r="Q141" s="51">
        <f t="shared" si="149"/>
        <v>4.5319200000000004</v>
      </c>
      <c r="R141" s="51">
        <f t="shared" si="149"/>
        <v>5.5200000000000005</v>
      </c>
      <c r="S141" s="51">
        <f t="shared" si="149"/>
        <v>6.6046799999999992</v>
      </c>
      <c r="T141" s="51">
        <f t="shared" si="149"/>
        <v>6.6239999999999997</v>
      </c>
      <c r="U141" s="51">
        <f t="shared" si="149"/>
        <v>6.2423999999999999</v>
      </c>
      <c r="V141" s="51">
        <f t="shared" si="149"/>
        <v>6.42</v>
      </c>
      <c r="W141" s="51">
        <f t="shared" si="149"/>
        <v>6.42</v>
      </c>
      <c r="X141" s="51">
        <f t="shared" si="149"/>
        <v>6.5936399999999997</v>
      </c>
      <c r="Y141" s="51">
        <f t="shared" si="149"/>
        <v>6.4749599999999994</v>
      </c>
      <c r="Z141" s="51">
        <f t="shared" si="149"/>
        <v>7.1790359999999991</v>
      </c>
      <c r="AA141" s="51">
        <f t="shared" si="149"/>
        <v>3.8888399999999992</v>
      </c>
      <c r="AB141" s="51">
        <f t="shared" si="149"/>
        <v>3.8888399999999992</v>
      </c>
      <c r="AC141" s="51">
        <f t="shared" si="149"/>
        <v>5.6112000000000002</v>
      </c>
      <c r="AD141" s="51">
        <f t="shared" si="149"/>
        <v>6.7067999999999994</v>
      </c>
      <c r="AE141" s="85"/>
      <c r="AF141" s="51">
        <f t="shared" si="149"/>
        <v>6.9993599999999994</v>
      </c>
      <c r="AG141" s="51">
        <f t="shared" si="149"/>
        <v>6.7343999999999991</v>
      </c>
      <c r="AH141" s="51"/>
      <c r="AI141" s="51">
        <f>AI131</f>
        <v>8.6029199999999992</v>
      </c>
      <c r="AJ141" s="51">
        <f t="shared" si="149"/>
        <v>8.9700000000000006</v>
      </c>
      <c r="AK141" s="51">
        <f t="shared" si="149"/>
        <v>6.0609599999999988</v>
      </c>
      <c r="AL141" s="81"/>
    </row>
    <row r="142" spans="1:38" x14ac:dyDescent="0.3">
      <c r="A142" s="118"/>
      <c r="B142" s="118"/>
      <c r="C142" s="118"/>
      <c r="D142" s="12" t="s">
        <v>158</v>
      </c>
      <c r="E142" s="51">
        <f t="shared" ref="E142:AK142" si="150">E133</f>
        <v>4.6395600000000004</v>
      </c>
      <c r="F142" s="51">
        <f t="shared" si="150"/>
        <v>5.0748441999999994</v>
      </c>
      <c r="G142" s="51">
        <f t="shared" si="150"/>
        <v>5.956999999999999</v>
      </c>
      <c r="H142" s="51">
        <f t="shared" si="150"/>
        <v>1.3802759999999998</v>
      </c>
      <c r="I142" s="51">
        <f t="shared" si="150"/>
        <v>7.0683600000000002</v>
      </c>
      <c r="J142" s="51">
        <f t="shared" si="150"/>
        <v>6.5296999999999983</v>
      </c>
      <c r="K142" s="51">
        <f t="shared" si="150"/>
        <v>6.5628200000000003</v>
      </c>
      <c r="L142" s="51">
        <f t="shared" si="150"/>
        <v>5.6961799999999982</v>
      </c>
      <c r="M142" s="51">
        <f t="shared" si="150"/>
        <v>8.5891199999999994</v>
      </c>
      <c r="N142" s="51">
        <f t="shared" si="150"/>
        <v>5.9284800000000004</v>
      </c>
      <c r="O142" s="51">
        <f t="shared" si="150"/>
        <v>6.0361199999999995</v>
      </c>
      <c r="P142" s="51">
        <f t="shared" si="150"/>
        <v>6.8254799999999989</v>
      </c>
      <c r="Q142" s="51">
        <f t="shared" si="150"/>
        <v>5.9119200000000003</v>
      </c>
      <c r="R142" s="51">
        <f t="shared" si="150"/>
        <v>6.2100000000000009</v>
      </c>
      <c r="S142" s="51">
        <f t="shared" si="150"/>
        <v>7.6396799999999994</v>
      </c>
      <c r="T142" s="51">
        <f t="shared" si="150"/>
        <v>7.6589999999999998</v>
      </c>
      <c r="U142" s="51">
        <f t="shared" si="150"/>
        <v>7.2523999999999997</v>
      </c>
      <c r="V142" s="51">
        <f t="shared" si="150"/>
        <v>7.8</v>
      </c>
      <c r="W142" s="51">
        <f t="shared" si="150"/>
        <v>7.8</v>
      </c>
      <c r="X142" s="51">
        <f t="shared" si="150"/>
        <v>7.8567999999999998</v>
      </c>
      <c r="Y142" s="51">
        <f t="shared" si="150"/>
        <v>7.7190299999999992</v>
      </c>
      <c r="Z142" s="51">
        <f t="shared" si="150"/>
        <v>8.559035999999999</v>
      </c>
      <c r="AA142" s="51">
        <f t="shared" si="150"/>
        <v>5.2688399999999991</v>
      </c>
      <c r="AB142" s="51">
        <f t="shared" si="150"/>
        <v>5.2688399999999991</v>
      </c>
      <c r="AC142" s="51">
        <f t="shared" si="150"/>
        <v>6.9912000000000001</v>
      </c>
      <c r="AD142" s="51">
        <f t="shared" si="150"/>
        <v>8.0868000000000002</v>
      </c>
      <c r="AE142" s="85"/>
      <c r="AF142" s="51">
        <f t="shared" si="150"/>
        <v>8.0343599999999995</v>
      </c>
      <c r="AG142" s="51">
        <f t="shared" si="150"/>
        <v>7.7693999999999992</v>
      </c>
      <c r="AH142" s="51"/>
      <c r="AI142" s="51">
        <f>AI133</f>
        <v>9.5229199999999992</v>
      </c>
      <c r="AJ142" s="51">
        <f t="shared" si="150"/>
        <v>9.3150000000000013</v>
      </c>
      <c r="AK142" s="51">
        <f t="shared" si="150"/>
        <v>7.0959599999999989</v>
      </c>
      <c r="AL142" s="81"/>
    </row>
    <row r="143" spans="1:38" x14ac:dyDescent="0.3">
      <c r="A143" s="119" t="s">
        <v>218</v>
      </c>
      <c r="B143" s="119"/>
      <c r="C143" s="119"/>
      <c r="D143" s="77" t="s">
        <v>219</v>
      </c>
      <c r="E143" s="78">
        <f>VLOOKUP(E137,'Plan terms'!$A:$G,6,FALSE)</f>
        <v>0</v>
      </c>
      <c r="F143" s="78">
        <f>VLOOKUP(F137,'Plan terms'!$A:$G,6,FALSE)</f>
        <v>0</v>
      </c>
      <c r="G143" s="78">
        <f>VLOOKUP(G137,'Plan terms'!$A:$G,6,FALSE)</f>
        <v>0</v>
      </c>
      <c r="H143" s="78">
        <f>VLOOKUP(H137,'Plan terms'!$A:$G,6,FALSE)</f>
        <v>0</v>
      </c>
      <c r="I143" s="78">
        <f>VLOOKUP(I137,'Plan terms'!$A:$G,6,FALSE)</f>
        <v>0</v>
      </c>
      <c r="J143" s="78">
        <f>VLOOKUP(J137,'Plan terms'!$A:$G,6,FALSE)</f>
        <v>0</v>
      </c>
      <c r="K143" s="78">
        <f>VLOOKUP(K137,'Plan terms'!$A:$G,6,FALSE)</f>
        <v>0</v>
      </c>
      <c r="L143" s="78">
        <f>VLOOKUP(L137,'Plan terms'!$A:$G,6,FALSE)</f>
        <v>0</v>
      </c>
      <c r="M143" s="78">
        <f>VLOOKUP(M137,'Plan terms'!$A:$G,6,FALSE)</f>
        <v>0</v>
      </c>
      <c r="N143" s="78">
        <f>VLOOKUP(N137,'Plan terms'!$A:$G,6,FALSE)</f>
        <v>0</v>
      </c>
      <c r="O143" s="78">
        <f>VLOOKUP(O137,'Plan terms'!$A:$G,6,FALSE)</f>
        <v>0</v>
      </c>
      <c r="P143" s="78">
        <f>VLOOKUP(P137,'Plan terms'!$A:$G,6,FALSE)</f>
        <v>0</v>
      </c>
      <c r="Q143" s="78">
        <f>VLOOKUP(Q137,'Plan terms'!$A:$G,6,FALSE)</f>
        <v>0</v>
      </c>
      <c r="R143" s="78">
        <f>VLOOKUP(R137,'Plan terms'!$A:$G,6,FALSE)</f>
        <v>0</v>
      </c>
      <c r="S143" s="78">
        <f>VLOOKUP(S137,'Plan terms'!$A:$G,6,FALSE)</f>
        <v>0.02</v>
      </c>
      <c r="T143" s="78">
        <f>VLOOKUP(T137,'Plan terms'!$A:$G,6,FALSE)</f>
        <v>0.03</v>
      </c>
      <c r="U143" s="78">
        <f>VLOOKUP(U137,'Plan terms'!$A:$G,6,FALSE)</f>
        <v>0</v>
      </c>
      <c r="V143" s="78">
        <f>VLOOKUP(V137,'Plan terms'!$A:$G,6,FALSE)</f>
        <v>0</v>
      </c>
      <c r="W143" s="78">
        <f>VLOOKUP(W137,'Plan terms'!$A:$G,6,FALSE)</f>
        <v>0</v>
      </c>
      <c r="X143" s="78">
        <f>VLOOKUP(X137,'Plan terms'!$A:$G,6,FALSE)</f>
        <v>0</v>
      </c>
      <c r="Y143" s="78">
        <f>VLOOKUP(Y137,'Plan terms'!$A:$G,6,FALSE)</f>
        <v>0</v>
      </c>
      <c r="Z143" s="78">
        <f>VLOOKUP(Z137,'Plan terms'!$A:$G,6,FALSE)</f>
        <v>0</v>
      </c>
      <c r="AA143" s="78">
        <f>VLOOKUP(AA137,'Plan terms'!$A:$G,6,FALSE)</f>
        <v>0</v>
      </c>
      <c r="AB143" s="78">
        <f>VLOOKUP(AB137,'Plan terms'!$A:$G,6,FALSE)</f>
        <v>0</v>
      </c>
      <c r="AC143" s="78">
        <f>VLOOKUP(AC137,'Plan terms'!$A:$G,6,FALSE)</f>
        <v>0</v>
      </c>
      <c r="AD143" s="78">
        <f>VLOOKUP(AD137,'Plan terms'!$A:$G,6,FALSE)</f>
        <v>0</v>
      </c>
      <c r="AE143" s="83"/>
      <c r="AF143" s="78">
        <f>VLOOKUP(AF137,'Plan terms'!$A:$G,6,FALSE)</f>
        <v>0</v>
      </c>
      <c r="AG143" s="78">
        <f>VLOOKUP(AG137,'Plan terms'!$A:$G,6,FALSE)</f>
        <v>0</v>
      </c>
      <c r="AH143" s="78"/>
      <c r="AI143" s="78">
        <f>VLOOKUP(AI137,'Plan terms'!$A:$G,6,FALSE)</f>
        <v>0</v>
      </c>
      <c r="AJ143" s="78">
        <f>VLOOKUP(AJ137,'Plan terms'!$A:$G,6,FALSE)</f>
        <v>0</v>
      </c>
      <c r="AK143" s="78">
        <f>VLOOKUP(AK137,'Plan terms'!$A:$G,6,FALSE)</f>
        <v>0</v>
      </c>
      <c r="AL143" s="79"/>
    </row>
    <row r="144" spans="1:38" x14ac:dyDescent="0.3">
      <c r="A144" s="119"/>
      <c r="B144" s="119"/>
      <c r="C144" s="119"/>
      <c r="D144" s="11" t="s">
        <v>220</v>
      </c>
      <c r="E144" s="78">
        <f>VLOOKUP(E137,'Plan terms'!$A:$G,7,FALSE)</f>
        <v>0</v>
      </c>
      <c r="F144" s="78">
        <f>VLOOKUP(F137,'Plan terms'!$A:$G,7,FALSE)</f>
        <v>0</v>
      </c>
      <c r="G144" s="78">
        <f>VLOOKUP(G137,'Plan terms'!$A:$G,7,FALSE)</f>
        <v>0</v>
      </c>
      <c r="H144" s="78">
        <f>VLOOKUP(H137,'Plan terms'!$A:$G,7,FALSE)</f>
        <v>0</v>
      </c>
      <c r="I144" s="78">
        <f>VLOOKUP(I137,'Plan terms'!$A:$G,7,FALSE)</f>
        <v>0</v>
      </c>
      <c r="J144" s="78">
        <f>VLOOKUP(J137,'Plan terms'!$A:$G,7,FALSE)</f>
        <v>0</v>
      </c>
      <c r="K144" s="78">
        <f>VLOOKUP(K137,'Plan terms'!$A:$G,7,FALSE)</f>
        <v>0</v>
      </c>
      <c r="L144" s="78">
        <f>VLOOKUP(L137,'Plan terms'!$A:$G,7,FALSE)</f>
        <v>0</v>
      </c>
      <c r="M144" s="78">
        <f>VLOOKUP(M137,'Plan terms'!$A:$G,7,FALSE)</f>
        <v>0</v>
      </c>
      <c r="N144" s="78">
        <f>VLOOKUP(N137,'Plan terms'!$A:$G,7,FALSE)</f>
        <v>0</v>
      </c>
      <c r="O144" s="78">
        <f>VLOOKUP(O137,'Plan terms'!$A:$G,7,FALSE)</f>
        <v>0</v>
      </c>
      <c r="P144" s="78">
        <f>VLOOKUP(P137,'Plan terms'!$A:$G,7,FALSE)</f>
        <v>50</v>
      </c>
      <c r="Q144" s="78">
        <f>VLOOKUP(Q137,'Plan terms'!$A:$G,7,FALSE)</f>
        <v>50</v>
      </c>
      <c r="R144" s="78">
        <f>VLOOKUP(R137,'Plan terms'!$A:$G,7,FALSE)</f>
        <v>0</v>
      </c>
      <c r="S144" s="78">
        <f>VLOOKUP(S137,'Plan terms'!$A:$G,7,FALSE)</f>
        <v>100</v>
      </c>
      <c r="T144" s="78">
        <f>VLOOKUP(T137,'Plan terms'!$A:$G,7,FALSE)</f>
        <v>0</v>
      </c>
      <c r="U144" s="78">
        <f>VLOOKUP(U137,'Plan terms'!$A:$G,7,FALSE)</f>
        <v>0</v>
      </c>
      <c r="V144" s="78">
        <f>VLOOKUP(V137,'Plan terms'!$A:$G,7,FALSE)</f>
        <v>0</v>
      </c>
      <c r="W144" s="78">
        <f>VLOOKUP(W137,'Plan terms'!$A:$G,7,FALSE)</f>
        <v>0</v>
      </c>
      <c r="X144" s="78">
        <f>VLOOKUP(X137,'Plan terms'!$A:$G,7,FALSE)</f>
        <v>0</v>
      </c>
      <c r="Y144" s="78">
        <f>VLOOKUP(Y137,'Plan terms'!$A:$G,7,FALSE)</f>
        <v>0</v>
      </c>
      <c r="Z144" s="78">
        <f>VLOOKUP(Z137,'Plan terms'!$A:$G,7,FALSE)</f>
        <v>0</v>
      </c>
      <c r="AA144" s="78">
        <f>VLOOKUP(AA137,'Plan terms'!$A:$G,7,FALSE)</f>
        <v>0</v>
      </c>
      <c r="AB144" s="78">
        <f>VLOOKUP(AB137,'Plan terms'!$A:$G,7,FALSE)</f>
        <v>0</v>
      </c>
      <c r="AC144" s="78">
        <f>VLOOKUP(AC137,'Plan terms'!$A:$G,7,FALSE)</f>
        <v>0</v>
      </c>
      <c r="AD144" s="78">
        <f>VLOOKUP(AD137,'Plan terms'!$A:$G,7,FALSE)</f>
        <v>0</v>
      </c>
      <c r="AE144" s="83"/>
      <c r="AF144" s="78">
        <f>VLOOKUP(AF137,'Plan terms'!$A:$G,7,FALSE)</f>
        <v>0</v>
      </c>
      <c r="AG144" s="78">
        <f>VLOOKUP(AG137,'Plan terms'!$A:$G,7,FALSE)</f>
        <v>0</v>
      </c>
      <c r="AH144" s="78"/>
      <c r="AI144" s="78">
        <f>VLOOKUP(AI137,'Plan terms'!$A:$G,7,FALSE)</f>
        <v>0</v>
      </c>
      <c r="AJ144" s="78">
        <f>VLOOKUP(AJ137,'Plan terms'!$A:$G,7,FALSE)</f>
        <v>0</v>
      </c>
      <c r="AK144" s="78">
        <f>VLOOKUP(AK137,'Plan terms'!$A:$G,7,FALSE)</f>
        <v>0</v>
      </c>
      <c r="AL144" s="79"/>
    </row>
    <row r="145" spans="1:38" x14ac:dyDescent="0.3">
      <c r="A145" s="119"/>
      <c r="B145" s="119"/>
      <c r="C145" s="119"/>
      <c r="D145" s="11" t="s">
        <v>246</v>
      </c>
      <c r="E145" s="72">
        <f t="shared" ref="E145:AK145" si="151">E138-(E138*E143)-E144</f>
        <v>2408.7360649999996</v>
      </c>
      <c r="F145" s="72">
        <f t="shared" si="151"/>
        <v>2212.5670197373502</v>
      </c>
      <c r="G145" s="72">
        <f t="shared" si="151"/>
        <v>2541.8414665100004</v>
      </c>
      <c r="H145" s="72">
        <f t="shared" si="151"/>
        <v>2192.2716765499999</v>
      </c>
      <c r="I145" s="72">
        <f t="shared" si="151"/>
        <v>2441.6868999999997</v>
      </c>
      <c r="J145" s="72">
        <f t="shared" si="151"/>
        <v>2970.9079415000001</v>
      </c>
      <c r="K145" s="72">
        <f t="shared" si="151"/>
        <v>2931.5274449999997</v>
      </c>
      <c r="L145" s="72">
        <f t="shared" si="151"/>
        <v>2810.0814305000004</v>
      </c>
      <c r="M145" s="72">
        <f t="shared" si="151"/>
        <v>3368.772395</v>
      </c>
      <c r="N145" s="72">
        <f t="shared" si="151"/>
        <v>3051.3208405</v>
      </c>
      <c r="O145" s="72">
        <f t="shared" si="151"/>
        <v>2351.331745</v>
      </c>
      <c r="P145" s="72">
        <f t="shared" si="151"/>
        <v>2316.5079499999997</v>
      </c>
      <c r="Q145" s="72">
        <f t="shared" si="151"/>
        <v>2470.0078570000001</v>
      </c>
      <c r="R145" s="72">
        <f t="shared" si="151"/>
        <v>2140.15</v>
      </c>
      <c r="S145" s="72">
        <f t="shared" si="151"/>
        <v>2484.3834309999997</v>
      </c>
      <c r="T145" s="72">
        <f t="shared" si="151"/>
        <v>2313.5575729999996</v>
      </c>
      <c r="U145" s="72">
        <f t="shared" si="151"/>
        <v>2504.0709999999999</v>
      </c>
      <c r="V145" s="72">
        <f t="shared" si="151"/>
        <v>2699.875</v>
      </c>
      <c r="W145" s="72">
        <f t="shared" si="151"/>
        <v>2449.875</v>
      </c>
      <c r="X145" s="72">
        <f t="shared" si="151"/>
        <v>2516.6277499999997</v>
      </c>
      <c r="Y145" s="72">
        <f t="shared" si="151"/>
        <v>2549.0614500000001</v>
      </c>
      <c r="Z145" s="72">
        <f t="shared" si="151"/>
        <v>2959.5285649999996</v>
      </c>
      <c r="AA145" s="72">
        <f t="shared" si="151"/>
        <v>2672.9507154999992</v>
      </c>
      <c r="AB145" s="72">
        <f t="shared" si="151"/>
        <v>2672.9507154999992</v>
      </c>
      <c r="AC145" s="72">
        <f t="shared" si="151"/>
        <v>2273.1979999999999</v>
      </c>
      <c r="AD145" s="72">
        <f t="shared" si="151"/>
        <v>2797.9844999999996</v>
      </c>
      <c r="AE145" s="85"/>
      <c r="AF145" s="72">
        <f t="shared" si="151"/>
        <v>2772.1393999999996</v>
      </c>
      <c r="AG145" s="72">
        <f t="shared" si="151"/>
        <v>2681.5009999999997</v>
      </c>
      <c r="AH145" s="72"/>
      <c r="AI145" s="72">
        <f>AI138-(AI138*AI143)-AI144</f>
        <v>3278.7155499999999</v>
      </c>
      <c r="AJ145" s="72">
        <f t="shared" si="151"/>
        <v>3194.4124999999999</v>
      </c>
      <c r="AK145" s="72">
        <f t="shared" si="151"/>
        <v>2451.1284000000001</v>
      </c>
      <c r="AL145" s="81"/>
    </row>
    <row r="146" spans="1:38" x14ac:dyDescent="0.3">
      <c r="AD146">
        <f>((AD116/1.15)/100*5)+(50)</f>
        <v>171.6515</v>
      </c>
    </row>
  </sheetData>
  <mergeCells count="33">
    <mergeCell ref="B2:C2"/>
    <mergeCell ref="A3:A19"/>
    <mergeCell ref="B3:C4"/>
    <mergeCell ref="B5:C7"/>
    <mergeCell ref="C9:C15"/>
    <mergeCell ref="C16:C19"/>
    <mergeCell ref="A21:A24"/>
    <mergeCell ref="A26:A42"/>
    <mergeCell ref="C26:C27"/>
    <mergeCell ref="C28:C35"/>
    <mergeCell ref="C36:C37"/>
    <mergeCell ref="C38:C42"/>
    <mergeCell ref="A81:A97"/>
    <mergeCell ref="B81:C82"/>
    <mergeCell ref="B83:C85"/>
    <mergeCell ref="C87:C93"/>
    <mergeCell ref="C94:C97"/>
    <mergeCell ref="B46:B54"/>
    <mergeCell ref="B59:C61"/>
    <mergeCell ref="A62:A63"/>
    <mergeCell ref="B62:C63"/>
    <mergeCell ref="A64:C66"/>
    <mergeCell ref="A99:A102"/>
    <mergeCell ref="A104:A120"/>
    <mergeCell ref="C104:C105"/>
    <mergeCell ref="C106:C113"/>
    <mergeCell ref="C114:C115"/>
    <mergeCell ref="C116:C120"/>
    <mergeCell ref="B125:B133"/>
    <mergeCell ref="B138:C140"/>
    <mergeCell ref="A141:A142"/>
    <mergeCell ref="B141:C142"/>
    <mergeCell ref="A143:C145"/>
  </mergeCells>
  <dataValidations count="1">
    <dataValidation type="list" allowBlank="1" showInputMessage="1" showErrorMessage="1" sqref="J4:AD4 AF4:AK4 J82:AK82" xr:uid="{2D3204D9-6796-4489-A555-D7B830A2AB56}">
      <formula1>"Inclusive, Peak &amp; Off Peak, Peak Off Peak &amp; Shoulder"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8DB5DB1-7B11-4F00-AF51-8BAB5AC1CAEA}">
          <x14:formula1>
            <xm:f>dropdowns!$B$1:$B$3</xm:f>
          </x14:formula1>
          <xm:sqref>E4:H4 E82:H82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F223D-7EC7-487B-BA5C-3EBAD4316227}">
  <sheetPr>
    <tabColor theme="9" tint="-0.249977111117893"/>
  </sheetPr>
  <dimension ref="A1:AL146"/>
  <sheetViews>
    <sheetView zoomScale="70" zoomScaleNormal="70" workbookViewId="0">
      <pane xSplit="4" ySplit="2" topLeftCell="E3" activePane="bottomRight" state="frozen"/>
      <selection activeCell="AC14" sqref="AC14"/>
      <selection pane="topRight" activeCell="AC14" sqref="AC14"/>
      <selection pane="bottomLeft" activeCell="AC14" sqref="AC14"/>
      <selection pane="bottomRight" activeCell="AD1" sqref="AD1:AL1048576"/>
    </sheetView>
  </sheetViews>
  <sheetFormatPr defaultRowHeight="14.4" x14ac:dyDescent="0.3"/>
  <cols>
    <col min="1" max="1" width="4" customWidth="1"/>
    <col min="2" max="2" width="9" bestFit="1" customWidth="1"/>
    <col min="3" max="3" width="7" bestFit="1" customWidth="1"/>
    <col min="4" max="4" width="40.21875" customWidth="1"/>
    <col min="5" max="5" width="22.109375" customWidth="1"/>
    <col min="6" max="7" width="22.109375" hidden="1" customWidth="1"/>
    <col min="8" max="29" width="22.109375" customWidth="1"/>
    <col min="30" max="30" width="22.109375" hidden="1" customWidth="1"/>
    <col min="31" max="31" width="0" hidden="1" customWidth="1"/>
    <col min="32" max="37" width="25.5546875" hidden="1" customWidth="1"/>
    <col min="38" max="38" width="7.77734375" hidden="1" customWidth="1"/>
  </cols>
  <sheetData>
    <row r="1" spans="1:38" x14ac:dyDescent="0.3">
      <c r="A1" s="12"/>
      <c r="B1" s="12"/>
      <c r="C1" s="12"/>
      <c r="D1" s="67" t="s">
        <v>162</v>
      </c>
      <c r="E1" s="67" t="s">
        <v>161</v>
      </c>
      <c r="F1" s="67" t="s">
        <v>161</v>
      </c>
      <c r="G1" s="67" t="s">
        <v>161</v>
      </c>
      <c r="H1" s="93" t="s">
        <v>161</v>
      </c>
      <c r="I1" s="70" t="s">
        <v>178</v>
      </c>
      <c r="J1" s="90" t="s">
        <v>178</v>
      </c>
      <c r="K1" s="90" t="s">
        <v>178</v>
      </c>
      <c r="L1" s="90" t="s">
        <v>178</v>
      </c>
      <c r="M1" s="90" t="s">
        <v>178</v>
      </c>
      <c r="N1" s="90" t="s">
        <v>178</v>
      </c>
      <c r="O1" s="90" t="s">
        <v>178</v>
      </c>
      <c r="P1" s="90" t="s">
        <v>178</v>
      </c>
      <c r="Q1" s="90" t="s">
        <v>178</v>
      </c>
      <c r="R1" s="90" t="s">
        <v>178</v>
      </c>
      <c r="S1" s="90" t="s">
        <v>178</v>
      </c>
      <c r="T1" s="90" t="s">
        <v>178</v>
      </c>
      <c r="U1" s="90" t="s">
        <v>178</v>
      </c>
      <c r="V1" s="90" t="s">
        <v>178</v>
      </c>
      <c r="W1" s="90" t="s">
        <v>178</v>
      </c>
      <c r="X1" s="90" t="s">
        <v>178</v>
      </c>
      <c r="Y1" s="90" t="s">
        <v>178</v>
      </c>
      <c r="Z1" s="90" t="s">
        <v>178</v>
      </c>
      <c r="AA1" s="90" t="s">
        <v>178</v>
      </c>
      <c r="AB1" s="90" t="s">
        <v>178</v>
      </c>
      <c r="AC1" s="90" t="s">
        <v>178</v>
      </c>
      <c r="AD1" s="90" t="s">
        <v>178</v>
      </c>
      <c r="AE1" s="83"/>
      <c r="AF1" s="70" t="s">
        <v>225</v>
      </c>
      <c r="AG1" s="70" t="s">
        <v>225</v>
      </c>
      <c r="AH1" s="70"/>
      <c r="AI1" s="90" t="s">
        <v>244</v>
      </c>
      <c r="AJ1" s="70" t="s">
        <v>225</v>
      </c>
      <c r="AK1" s="70" t="s">
        <v>225</v>
      </c>
    </row>
    <row r="2" spans="1:38" x14ac:dyDescent="0.3">
      <c r="A2" s="4"/>
      <c r="B2" s="111" t="s">
        <v>141</v>
      </c>
      <c r="C2" s="111"/>
      <c r="D2" s="4"/>
      <c r="E2" s="50" t="s">
        <v>236</v>
      </c>
      <c r="F2" s="50" t="s">
        <v>125</v>
      </c>
      <c r="G2" s="41" t="s">
        <v>114</v>
      </c>
      <c r="H2" s="41" t="s">
        <v>137</v>
      </c>
      <c r="I2" s="59" t="s">
        <v>0</v>
      </c>
      <c r="J2" s="59" t="s">
        <v>163</v>
      </c>
      <c r="K2" s="59" t="s">
        <v>230</v>
      </c>
      <c r="L2" s="59" t="s">
        <v>164</v>
      </c>
      <c r="M2" s="59" t="s">
        <v>61</v>
      </c>
      <c r="N2" s="59" t="s">
        <v>63</v>
      </c>
      <c r="O2" s="59" t="s">
        <v>185</v>
      </c>
      <c r="P2" s="59" t="s">
        <v>64</v>
      </c>
      <c r="Q2" s="59" t="s">
        <v>1</v>
      </c>
      <c r="R2" s="59" t="s">
        <v>65</v>
      </c>
      <c r="S2" s="59" t="s">
        <v>66</v>
      </c>
      <c r="T2" s="59" t="s">
        <v>40</v>
      </c>
      <c r="U2" s="59" t="s">
        <v>67</v>
      </c>
      <c r="V2" s="59" t="s">
        <v>165</v>
      </c>
      <c r="W2" s="59" t="s">
        <v>166</v>
      </c>
      <c r="X2" s="59" t="s">
        <v>96</v>
      </c>
      <c r="Y2" s="59" t="s">
        <v>95</v>
      </c>
      <c r="Z2" s="59" t="s">
        <v>68</v>
      </c>
      <c r="AA2" s="59" t="s">
        <v>101</v>
      </c>
      <c r="AB2" s="59" t="s">
        <v>242</v>
      </c>
      <c r="AC2" s="59" t="s">
        <v>69</v>
      </c>
      <c r="AD2" s="23" t="s">
        <v>211</v>
      </c>
      <c r="AE2" s="83"/>
      <c r="AF2" s="59" t="s">
        <v>198</v>
      </c>
      <c r="AG2" s="59" t="s">
        <v>195</v>
      </c>
      <c r="AH2" s="92" t="s">
        <v>241</v>
      </c>
      <c r="AI2" s="59" t="s">
        <v>73</v>
      </c>
      <c r="AJ2" s="59" t="s">
        <v>204</v>
      </c>
      <c r="AK2" s="59" t="s">
        <v>245</v>
      </c>
      <c r="AL2" s="79"/>
    </row>
    <row r="3" spans="1:38" ht="15.6" x14ac:dyDescent="0.3">
      <c r="A3" s="107" t="s">
        <v>81</v>
      </c>
      <c r="B3" s="108" t="s">
        <v>89</v>
      </c>
      <c r="C3" s="108"/>
      <c r="D3" s="1" t="s">
        <v>91</v>
      </c>
      <c r="E3" s="30" t="str">
        <f>VLOOKUP(E2,'Plan terms'!$A:$B,2,FALSE)</f>
        <v>Open</v>
      </c>
      <c r="F3" s="30" t="str">
        <f>VLOOKUP(F2,'Plan terms'!$A:$B,2,FALSE)</f>
        <v>Fixed (24 months, prices fixed too)</v>
      </c>
      <c r="G3" s="30" t="str">
        <f>VLOOKUP(G2,'Plan terms'!$A:$B,2,FALSE)</f>
        <v>Fixed (12 months)</v>
      </c>
      <c r="H3" s="30" t="str">
        <f>VLOOKUP(H2,'Plan terms'!$A:$B,2,FALSE)</f>
        <v>Open</v>
      </c>
      <c r="I3" s="30" t="str">
        <f>VLOOKUP(I2,'Plan terms'!$A:$B,2,FALSE)</f>
        <v>Open</v>
      </c>
      <c r="J3" s="30" t="str">
        <f>VLOOKUP(J2,'Plan terms'!$A:$B,2,FALSE)</f>
        <v xml:space="preserve">Open </v>
      </c>
      <c r="K3" s="30" t="str">
        <f>VLOOKUP(K2,'Plan terms'!$A:$B,2,FALSE)</f>
        <v>Open (prices fixed for 12 months)</v>
      </c>
      <c r="L3" s="30" t="str">
        <f>VLOOKUP(L2,'Plan terms'!$A:$B,2,FALSE)</f>
        <v>Open (prices change every 30 minutes)</v>
      </c>
      <c r="M3" s="30" t="str">
        <f>VLOOKUP(M2,'Plan terms'!$A:$B,2,FALSE)</f>
        <v>Open</v>
      </c>
      <c r="N3" s="30" t="str">
        <f>VLOOKUP(N2,'Plan terms'!$A:$B,2,FALSE)</f>
        <v>Open</v>
      </c>
      <c r="O3" s="30" t="str">
        <f>VLOOKUP(O2,'Plan terms'!$A:$B,2,FALSE)</f>
        <v>Open</v>
      </c>
      <c r="P3" s="30" t="str">
        <f>VLOOKUP(P2,'Plan terms'!$A:$B,2,FALSE)</f>
        <v>Open</v>
      </c>
      <c r="Q3" s="30" t="str">
        <f>VLOOKUP(Q2,'Plan terms'!$A:$B,2,FALSE)</f>
        <v>Open</v>
      </c>
      <c r="R3" s="30" t="str">
        <f>VLOOKUP(R2,'Plan terms'!$A:$B,2,FALSE)</f>
        <v>Open</v>
      </c>
      <c r="S3" s="30" t="str">
        <f>VLOOKUP(S2,'Plan terms'!$A:$B,2,FALSE)</f>
        <v>Fixed (12 months)</v>
      </c>
      <c r="T3" s="30" t="str">
        <f>VLOOKUP(T2,'Plan terms'!$A:$B,2,FALSE)</f>
        <v>Open or Fixed</v>
      </c>
      <c r="U3" s="30" t="str">
        <f>VLOOKUP(U2,'Plan terms'!$A:$B,2,FALSE)</f>
        <v>Open</v>
      </c>
      <c r="V3" s="30" t="str">
        <f>VLOOKUP(V2,'Plan terms'!$A:$B,2,FALSE)</f>
        <v>Open</v>
      </c>
      <c r="W3" s="30" t="str">
        <f>VLOOKUP(W2,'Plan terms'!$A:$B,2,FALSE)</f>
        <v>Fixed (12 months)</v>
      </c>
      <c r="X3" s="30" t="str">
        <f>VLOOKUP(X2,'Plan terms'!$A:$B,2,FALSE)</f>
        <v>Fixed (24 months)</v>
      </c>
      <c r="Y3" s="30" t="str">
        <f>VLOOKUP(Y2,'Plan terms'!$A:$B,2,FALSE)</f>
        <v>Open</v>
      </c>
      <c r="Z3" s="30" t="str">
        <f>VLOOKUP(Z2,'Plan terms'!$A:$B,2,FALSE)</f>
        <v>Open</v>
      </c>
      <c r="AA3" s="30" t="str">
        <f>VLOOKUP(AA2,'Plan terms'!$A:$B,2,FALSE)</f>
        <v>Open</v>
      </c>
      <c r="AB3" s="30" t="str">
        <f>VLOOKUP(AB2,'Plan terms'!$A:$B,2,FALSE)</f>
        <v>Open</v>
      </c>
      <c r="AC3" s="30" t="str">
        <f>VLOOKUP(AC2,'Plan terms'!$A:$B,2,FALSE)</f>
        <v>Open</v>
      </c>
      <c r="AD3" s="30" t="str">
        <f>VLOOKUP(AD2,'Plan terms'!$A:$B,2,FALSE)</f>
        <v>Open</v>
      </c>
      <c r="AE3" s="83"/>
      <c r="AF3" s="30" t="str">
        <f>VLOOKUP(AF2,'Plan terms'!$A:$B,2,FALSE)</f>
        <v>Open</v>
      </c>
      <c r="AG3" s="30" t="str">
        <f>VLOOKUP(AG2,'Plan terms'!$A:$B,2,FALSE)</f>
        <v>Fixed (12 months)</v>
      </c>
      <c r="AH3" s="30"/>
      <c r="AI3" s="30" t="str">
        <f>VLOOKUP(AI2,'Plan terms'!$A:$B,2,FALSE)</f>
        <v>Fixed 12 months</v>
      </c>
      <c r="AJ3" s="30" t="str">
        <f>VLOOKUP(AJ2,'Plan terms'!$A:$B,2,FALSE)</f>
        <v>Open / Fixed</v>
      </c>
      <c r="AK3" s="30" t="e">
        <f>VLOOKUP(AK2,'Plan terms'!$A:$B,2,FALSE)</f>
        <v>#N/A</v>
      </c>
      <c r="AL3" s="79"/>
    </row>
    <row r="4" spans="1:38" ht="15.6" x14ac:dyDescent="0.3">
      <c r="A4" s="107"/>
      <c r="B4" s="108"/>
      <c r="C4" s="108"/>
      <c r="D4" s="1" t="s">
        <v>3</v>
      </c>
      <c r="E4" s="30" t="s">
        <v>4</v>
      </c>
      <c r="F4" s="30" t="s">
        <v>4</v>
      </c>
      <c r="G4" s="30" t="s">
        <v>4</v>
      </c>
      <c r="H4" s="30" t="s">
        <v>4</v>
      </c>
      <c r="I4" s="30" t="s">
        <v>93</v>
      </c>
      <c r="J4" s="30" t="s">
        <v>4</v>
      </c>
      <c r="K4" s="30" t="s">
        <v>4</v>
      </c>
      <c r="L4" s="30" t="s">
        <v>4</v>
      </c>
      <c r="M4" s="30" t="s">
        <v>93</v>
      </c>
      <c r="N4" s="30" t="s">
        <v>92</v>
      </c>
      <c r="O4" s="30" t="s">
        <v>92</v>
      </c>
      <c r="P4" s="30" t="s">
        <v>93</v>
      </c>
      <c r="Q4" s="30" t="s">
        <v>4</v>
      </c>
      <c r="R4" s="30" t="s">
        <v>93</v>
      </c>
      <c r="S4" s="30" t="s">
        <v>93</v>
      </c>
      <c r="T4" s="30" t="s">
        <v>93</v>
      </c>
      <c r="U4" s="30" t="s">
        <v>93</v>
      </c>
      <c r="V4" s="30" t="s">
        <v>93</v>
      </c>
      <c r="W4" s="30" t="s">
        <v>93</v>
      </c>
      <c r="X4" s="30" t="s">
        <v>93</v>
      </c>
      <c r="Y4" s="30" t="s">
        <v>93</v>
      </c>
      <c r="Z4" s="30" t="s">
        <v>93</v>
      </c>
      <c r="AA4" s="30" t="s">
        <v>92</v>
      </c>
      <c r="AB4" s="30" t="s">
        <v>92</v>
      </c>
      <c r="AC4" s="30" t="s">
        <v>93</v>
      </c>
      <c r="AD4" s="30" t="s">
        <v>93</v>
      </c>
      <c r="AE4" s="83"/>
      <c r="AF4" s="30" t="s">
        <v>93</v>
      </c>
      <c r="AG4" s="30" t="s">
        <v>93</v>
      </c>
      <c r="AH4" s="30"/>
      <c r="AI4" s="30" t="s">
        <v>93</v>
      </c>
      <c r="AJ4" s="30" t="s">
        <v>93</v>
      </c>
      <c r="AK4" s="30" t="s">
        <v>93</v>
      </c>
      <c r="AL4" s="79"/>
    </row>
    <row r="5" spans="1:38" ht="15.75" customHeight="1" x14ac:dyDescent="0.3">
      <c r="A5" s="107"/>
      <c r="B5" s="109" t="s">
        <v>179</v>
      </c>
      <c r="C5" s="109"/>
      <c r="D5" s="26" t="s">
        <v>29</v>
      </c>
      <c r="E5" s="28"/>
      <c r="F5" s="54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68">
        <v>1.5003</v>
      </c>
      <c r="V5" s="68">
        <v>1.3225</v>
      </c>
      <c r="W5" s="68">
        <v>1.3225</v>
      </c>
      <c r="X5" s="28"/>
      <c r="Y5" s="28"/>
      <c r="Z5" s="28"/>
      <c r="AA5" s="28"/>
      <c r="AB5" s="28"/>
      <c r="AC5" s="68">
        <v>1.5525</v>
      </c>
      <c r="AD5" s="28"/>
      <c r="AE5" s="83"/>
      <c r="AF5" s="28"/>
      <c r="AG5" s="28"/>
      <c r="AH5" s="28"/>
      <c r="AI5" s="28"/>
      <c r="AJ5" s="28"/>
      <c r="AK5" s="28"/>
      <c r="AL5" s="79"/>
    </row>
    <row r="6" spans="1:38" ht="15.6" x14ac:dyDescent="0.3">
      <c r="A6" s="107"/>
      <c r="B6" s="109"/>
      <c r="C6" s="109"/>
      <c r="D6" s="26" t="s">
        <v>221</v>
      </c>
      <c r="E6" s="28"/>
      <c r="F6" s="54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68"/>
      <c r="V6" s="68"/>
      <c r="W6" s="68"/>
      <c r="X6" s="28"/>
      <c r="Y6" s="28"/>
      <c r="Z6" s="28"/>
      <c r="AA6" s="28"/>
      <c r="AB6" s="28"/>
      <c r="AC6" s="68"/>
      <c r="AD6" s="28"/>
      <c r="AE6" s="83"/>
      <c r="AF6" s="28"/>
      <c r="AG6" s="28"/>
      <c r="AH6" s="28"/>
      <c r="AI6" s="28"/>
      <c r="AJ6" s="28"/>
      <c r="AK6" s="28"/>
      <c r="AL6" s="79"/>
    </row>
    <row r="7" spans="1:38" ht="15.6" x14ac:dyDescent="0.3">
      <c r="A7" s="107"/>
      <c r="B7" s="109"/>
      <c r="C7" s="109"/>
      <c r="D7" s="27" t="s">
        <v>31</v>
      </c>
      <c r="E7" s="28"/>
      <c r="F7" s="55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68">
        <v>0.23630000000000001</v>
      </c>
      <c r="V7" s="68">
        <v>0.29430000000000001</v>
      </c>
      <c r="W7" s="68">
        <v>0.29430000000000001</v>
      </c>
      <c r="X7" s="28"/>
      <c r="Y7" s="28"/>
      <c r="Z7" s="28"/>
      <c r="AA7" s="28"/>
      <c r="AB7" s="28"/>
      <c r="AC7" s="68">
        <v>0.23810000000000001</v>
      </c>
      <c r="AD7" s="28"/>
      <c r="AE7" s="83"/>
      <c r="AF7" s="28"/>
      <c r="AG7" s="28"/>
      <c r="AH7" s="28"/>
      <c r="AI7" s="28"/>
      <c r="AJ7" s="28"/>
      <c r="AK7" s="28"/>
      <c r="AL7" s="79"/>
    </row>
    <row r="8" spans="1:38" ht="15.6" x14ac:dyDescent="0.3">
      <c r="A8" s="107"/>
      <c r="B8" s="23"/>
      <c r="C8" s="25" t="s">
        <v>34</v>
      </c>
      <c r="D8" s="2" t="s">
        <v>6</v>
      </c>
      <c r="E8" s="31">
        <v>1.45</v>
      </c>
      <c r="F8" s="56">
        <v>1.7437</v>
      </c>
      <c r="G8" s="31">
        <v>2.2999999999999998</v>
      </c>
      <c r="H8" s="31">
        <v>1.52</v>
      </c>
      <c r="I8" s="31">
        <v>1.3120000000000001</v>
      </c>
      <c r="J8" s="31">
        <v>1.42</v>
      </c>
      <c r="K8" s="31">
        <v>1.42</v>
      </c>
      <c r="L8" s="31">
        <v>1.42</v>
      </c>
      <c r="M8" s="31">
        <v>1.37</v>
      </c>
      <c r="N8" s="31">
        <v>1.37</v>
      </c>
      <c r="O8" s="31">
        <v>1.17</v>
      </c>
      <c r="P8" s="31">
        <v>1.52</v>
      </c>
      <c r="Q8" s="31">
        <v>1.52</v>
      </c>
      <c r="R8" s="31">
        <v>0.6</v>
      </c>
      <c r="S8" s="31">
        <v>0.98629999999999995</v>
      </c>
      <c r="T8" s="31">
        <v>1.1218999999999999</v>
      </c>
      <c r="U8" s="31">
        <f>U5/U27</f>
        <v>1.3046086956521741</v>
      </c>
      <c r="V8" s="31">
        <f>V5/V27</f>
        <v>1.1500000000000001</v>
      </c>
      <c r="W8" s="31">
        <v>2.21</v>
      </c>
      <c r="X8" s="31">
        <v>1.2296</v>
      </c>
      <c r="Y8" s="31">
        <v>1.1981999999999999</v>
      </c>
      <c r="Z8" s="31">
        <v>1.76519</v>
      </c>
      <c r="AA8" s="31">
        <v>1.526</v>
      </c>
      <c r="AB8" s="31">
        <v>1.526</v>
      </c>
      <c r="AC8" s="31">
        <f>AC5/AC27</f>
        <v>1.35</v>
      </c>
      <c r="AD8" s="31">
        <v>1.52</v>
      </c>
      <c r="AE8" s="83"/>
      <c r="AF8" s="31">
        <v>2.1680000000000001</v>
      </c>
      <c r="AG8" s="31">
        <v>2.23</v>
      </c>
      <c r="AH8" s="31"/>
      <c r="AI8" s="31">
        <v>2.4782999999999999</v>
      </c>
      <c r="AJ8" s="31">
        <v>2.1219999999999999</v>
      </c>
      <c r="AK8" s="31">
        <v>1.98</v>
      </c>
      <c r="AL8" s="79"/>
    </row>
    <row r="9" spans="1:38" ht="15.6" x14ac:dyDescent="0.3">
      <c r="A9" s="107"/>
      <c r="B9" s="23"/>
      <c r="C9" s="110" t="s">
        <v>7</v>
      </c>
      <c r="D9" s="2" t="s">
        <v>222</v>
      </c>
      <c r="E9" s="31">
        <v>1.6000000000000001E-3</v>
      </c>
      <c r="F9" s="56"/>
      <c r="G9" s="31"/>
      <c r="H9" s="31"/>
      <c r="I9" s="31">
        <v>1.6000000000000001E-3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>
        <f>U6/U27</f>
        <v>0</v>
      </c>
      <c r="V9" s="31">
        <f>V6/V27</f>
        <v>0</v>
      </c>
      <c r="W9" s="31"/>
      <c r="X9" s="31"/>
      <c r="Y9" s="31"/>
      <c r="Z9" s="31">
        <v>1.9E-3</v>
      </c>
      <c r="AA9" s="31"/>
      <c r="AB9" s="31"/>
      <c r="AC9" s="31">
        <f>AC6/AC27</f>
        <v>0</v>
      </c>
      <c r="AD9" s="31"/>
      <c r="AE9" s="83"/>
      <c r="AF9" s="31">
        <v>1.6000000000000001E-3</v>
      </c>
      <c r="AG9" s="31"/>
      <c r="AH9" s="31"/>
      <c r="AI9" s="31"/>
      <c r="AJ9" s="31"/>
      <c r="AK9" s="31"/>
      <c r="AL9" s="79"/>
    </row>
    <row r="10" spans="1:38" ht="15.75" customHeight="1" x14ac:dyDescent="0.3">
      <c r="A10" s="107"/>
      <c r="B10" s="23"/>
      <c r="C10" s="110"/>
      <c r="D10" s="1" t="s">
        <v>9</v>
      </c>
      <c r="E10" s="31"/>
      <c r="F10" s="57"/>
      <c r="G10" s="31"/>
      <c r="H10" s="31"/>
      <c r="I10" s="31">
        <v>0.19800000000000001</v>
      </c>
      <c r="J10" s="31"/>
      <c r="K10" s="31"/>
      <c r="L10" s="31"/>
      <c r="M10" s="31"/>
      <c r="N10" s="31"/>
      <c r="O10" s="31"/>
      <c r="P10" s="31">
        <v>0.2014</v>
      </c>
      <c r="Q10" s="31"/>
      <c r="R10" s="31">
        <v>0.222</v>
      </c>
      <c r="S10" s="31">
        <v>0.2167</v>
      </c>
      <c r="T10" s="31">
        <v>0.24879999999999999</v>
      </c>
      <c r="U10" s="31">
        <f>U7/U27</f>
        <v>0.20547826086956525</v>
      </c>
      <c r="V10" s="31">
        <f>V7/V27</f>
        <v>0.25591304347826088</v>
      </c>
      <c r="W10" s="31">
        <v>0.18390000000000001</v>
      </c>
      <c r="X10" s="31">
        <v>0.24740000000000001</v>
      </c>
      <c r="Y10" s="31">
        <v>0.2492</v>
      </c>
      <c r="Z10" s="31">
        <v>0.24528</v>
      </c>
      <c r="AA10" s="31"/>
      <c r="AB10" s="31"/>
      <c r="AC10" s="31">
        <f>AC7/AC27</f>
        <v>0.20704347826086958</v>
      </c>
      <c r="AD10" s="31">
        <v>0.25619999999999998</v>
      </c>
      <c r="AE10" s="83"/>
      <c r="AF10" s="31">
        <v>0.19500000000000001</v>
      </c>
      <c r="AG10" s="31">
        <v>0.18340000000000001</v>
      </c>
      <c r="AH10" s="31"/>
      <c r="AI10" s="31">
        <v>0.2351</v>
      </c>
      <c r="AJ10" s="31">
        <v>0.2419</v>
      </c>
      <c r="AK10" s="31">
        <v>0.1648</v>
      </c>
      <c r="AL10" s="79"/>
    </row>
    <row r="11" spans="1:38" ht="15.6" x14ac:dyDescent="0.3">
      <c r="A11" s="107"/>
      <c r="B11" s="3">
        <v>0.31</v>
      </c>
      <c r="C11" s="110"/>
      <c r="D11" s="35" t="s">
        <v>12</v>
      </c>
      <c r="E11" s="19">
        <v>0.24199999999999999</v>
      </c>
      <c r="F11" s="58">
        <v>0.225739</v>
      </c>
      <c r="G11" s="19">
        <v>0.23</v>
      </c>
      <c r="H11" s="19"/>
      <c r="I11" s="19"/>
      <c r="J11" s="19">
        <v>0.27910000000000001</v>
      </c>
      <c r="K11" s="19">
        <v>0.27760000000000001</v>
      </c>
      <c r="L11" s="19">
        <v>0.26390000000000002</v>
      </c>
      <c r="M11" s="19">
        <v>0.33300000000000002</v>
      </c>
      <c r="N11" s="19"/>
      <c r="O11" s="19">
        <v>0.27100000000000002</v>
      </c>
      <c r="P11" s="19"/>
      <c r="Q11" s="19">
        <v>0.27689999999999998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83"/>
      <c r="AF11" s="19"/>
      <c r="AG11" s="19"/>
      <c r="AH11" s="19"/>
      <c r="AI11" s="19"/>
      <c r="AJ11" s="19"/>
      <c r="AK11" s="19"/>
      <c r="AL11" s="79"/>
    </row>
    <row r="12" spans="1:38" ht="15.6" x14ac:dyDescent="0.3">
      <c r="A12" s="107"/>
      <c r="B12" s="3">
        <v>0.69</v>
      </c>
      <c r="C12" s="110"/>
      <c r="D12" s="35" t="s">
        <v>234</v>
      </c>
      <c r="E12" s="19">
        <v>0.121</v>
      </c>
      <c r="F12" s="58">
        <v>0.111217</v>
      </c>
      <c r="G12" s="19">
        <v>0.12</v>
      </c>
      <c r="H12" s="19"/>
      <c r="I12" s="19"/>
      <c r="J12" s="19">
        <v>0.24279999999999999</v>
      </c>
      <c r="K12" s="19">
        <v>0.24759999999999999</v>
      </c>
      <c r="L12" s="19">
        <v>0.20480000000000001</v>
      </c>
      <c r="M12" s="19">
        <v>0.24970000000000001</v>
      </c>
      <c r="N12" s="19"/>
      <c r="O12" s="19">
        <v>0.20319999999999999</v>
      </c>
      <c r="P12" s="19"/>
      <c r="Q12" s="19">
        <v>0.1681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83"/>
      <c r="AF12" s="19"/>
      <c r="AG12" s="19"/>
      <c r="AH12" s="19"/>
      <c r="AI12" s="19"/>
      <c r="AJ12" s="19"/>
      <c r="AK12" s="19"/>
      <c r="AL12" s="79"/>
    </row>
    <row r="13" spans="1:38" x14ac:dyDescent="0.3">
      <c r="A13" s="107"/>
      <c r="B13" s="3">
        <f>factors!L2</f>
        <v>0.45</v>
      </c>
      <c r="C13" s="110"/>
      <c r="D13" s="36" t="s">
        <v>12</v>
      </c>
      <c r="E13" s="31"/>
      <c r="F13" s="31"/>
      <c r="G13" s="31"/>
      <c r="H13" s="31">
        <v>0.31790000000000002</v>
      </c>
      <c r="I13" s="31"/>
      <c r="J13" s="31"/>
      <c r="K13" s="31"/>
      <c r="L13" s="31"/>
      <c r="M13" s="31"/>
      <c r="N13" s="31">
        <v>0.33710000000000001</v>
      </c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>
        <v>0.30209999999999998</v>
      </c>
      <c r="AB13" s="31">
        <v>0.30209999999999998</v>
      </c>
      <c r="AC13" s="31"/>
      <c r="AD13" s="31"/>
      <c r="AE13" s="83"/>
      <c r="AF13" s="31"/>
      <c r="AG13" s="31"/>
      <c r="AH13" s="31"/>
      <c r="AI13" s="31"/>
      <c r="AJ13" s="31"/>
      <c r="AK13" s="31"/>
      <c r="AL13" s="79"/>
    </row>
    <row r="14" spans="1:38" ht="15.6" x14ac:dyDescent="0.3">
      <c r="A14" s="107"/>
      <c r="B14" s="3">
        <f>factors!L3</f>
        <v>0.28000000000000003</v>
      </c>
      <c r="C14" s="110"/>
      <c r="D14" s="37" t="s">
        <v>13</v>
      </c>
      <c r="E14" s="31"/>
      <c r="F14" s="31"/>
      <c r="G14" s="31"/>
      <c r="H14" s="31">
        <v>0.159</v>
      </c>
      <c r="I14" s="31"/>
      <c r="J14" s="31"/>
      <c r="K14" s="31"/>
      <c r="L14" s="31"/>
      <c r="M14" s="31"/>
      <c r="N14" s="31">
        <v>0.23599999999999999</v>
      </c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>
        <v>0.25209999999999999</v>
      </c>
      <c r="AB14" s="31">
        <v>0.25209999999999999</v>
      </c>
      <c r="AC14" s="31"/>
      <c r="AD14" s="31"/>
      <c r="AE14" s="83"/>
      <c r="AF14" s="31"/>
      <c r="AG14" s="31"/>
      <c r="AH14" s="31"/>
      <c r="AI14" s="31"/>
      <c r="AJ14" s="31"/>
      <c r="AK14" s="31"/>
      <c r="AL14" s="80"/>
    </row>
    <row r="15" spans="1:38" ht="15.6" x14ac:dyDescent="0.3">
      <c r="A15" s="107"/>
      <c r="B15" s="3">
        <f>factors!L4</f>
        <v>0.27</v>
      </c>
      <c r="C15" s="110"/>
      <c r="D15" s="37" t="s">
        <v>14</v>
      </c>
      <c r="E15" s="31"/>
      <c r="F15" s="31"/>
      <c r="G15" s="31"/>
      <c r="H15" s="31">
        <v>1.0000000000000001E-5</v>
      </c>
      <c r="I15" s="31"/>
      <c r="J15" s="31"/>
      <c r="K15" s="31"/>
      <c r="L15" s="31"/>
      <c r="M15" s="31"/>
      <c r="N15" s="31">
        <v>0.1686</v>
      </c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>
        <v>0.151</v>
      </c>
      <c r="AB15" s="31">
        <v>0.151</v>
      </c>
      <c r="AC15" s="31"/>
      <c r="AD15" s="31"/>
      <c r="AE15" s="83"/>
      <c r="AF15" s="31"/>
      <c r="AG15" s="31"/>
      <c r="AH15" s="31"/>
      <c r="AI15" s="31"/>
      <c r="AJ15" s="31"/>
      <c r="AK15" s="31"/>
      <c r="AL15" s="79"/>
    </row>
    <row r="16" spans="1:38" x14ac:dyDescent="0.3">
      <c r="A16" s="107"/>
      <c r="B16" s="24"/>
      <c r="C16" s="104" t="s">
        <v>88</v>
      </c>
      <c r="D16" s="39" t="s">
        <v>15</v>
      </c>
      <c r="E16" s="11"/>
      <c r="F16" s="11">
        <v>200</v>
      </c>
      <c r="G16" s="11">
        <v>0</v>
      </c>
      <c r="H16" s="11">
        <v>0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>
        <v>100</v>
      </c>
      <c r="U16" s="11"/>
      <c r="V16" s="11"/>
      <c r="W16" s="11">
        <v>250</v>
      </c>
      <c r="X16" s="11">
        <v>200</v>
      </c>
      <c r="Y16" s="11">
        <v>120</v>
      </c>
      <c r="Z16" s="11"/>
      <c r="AA16" s="11"/>
      <c r="AB16" s="11"/>
      <c r="AC16" s="11">
        <v>150</v>
      </c>
      <c r="AD16" s="11"/>
      <c r="AE16" s="83"/>
      <c r="AF16" s="11"/>
      <c r="AG16" s="11"/>
      <c r="AH16" s="11"/>
      <c r="AI16" s="11">
        <v>240</v>
      </c>
      <c r="AJ16" s="11"/>
      <c r="AK16" s="11"/>
      <c r="AL16" s="79"/>
    </row>
    <row r="17" spans="1:38" x14ac:dyDescent="0.3">
      <c r="A17" s="107"/>
      <c r="B17" s="24"/>
      <c r="C17" s="104"/>
      <c r="D17" s="3" t="s">
        <v>16</v>
      </c>
      <c r="E17" s="29"/>
      <c r="F17" s="29"/>
      <c r="G17" s="29">
        <v>0.06</v>
      </c>
      <c r="H17" s="29"/>
      <c r="I17" s="29"/>
      <c r="J17" s="29"/>
      <c r="K17" s="29"/>
      <c r="L17" s="29"/>
      <c r="M17" s="29"/>
      <c r="N17" s="29"/>
      <c r="O17" s="29"/>
      <c r="P17" s="29"/>
      <c r="Q17" s="28"/>
      <c r="R17" s="28"/>
      <c r="S17" s="28"/>
      <c r="T17" s="29">
        <v>0.06</v>
      </c>
      <c r="U17" s="29"/>
      <c r="V17" s="69"/>
      <c r="W17" s="69"/>
      <c r="X17" s="29"/>
      <c r="Y17" s="29"/>
      <c r="Z17" s="29"/>
      <c r="AA17" s="10"/>
      <c r="AB17" s="10"/>
      <c r="AC17" s="29"/>
      <c r="AD17" s="29"/>
      <c r="AE17" s="83"/>
      <c r="AF17" s="29"/>
      <c r="AG17" s="69"/>
      <c r="AH17" s="69"/>
      <c r="AI17" s="29"/>
      <c r="AJ17" s="69"/>
      <c r="AK17" s="29"/>
      <c r="AL17" s="79"/>
    </row>
    <row r="18" spans="1:38" x14ac:dyDescent="0.3">
      <c r="A18" s="107"/>
      <c r="B18" s="24"/>
      <c r="C18" s="104"/>
      <c r="D18" s="3" t="s">
        <v>17</v>
      </c>
      <c r="E18" s="10">
        <f>VLOOKUP(E2,'Plan terms'!$A:$E,5,0)</f>
        <v>0</v>
      </c>
      <c r="F18" s="10" t="str">
        <f>VLOOKUP(F2,'Plan terms'!$A:$E,5,0)</f>
        <v>$200 Credit or AC cable charger</v>
      </c>
      <c r="G18" s="10" t="str">
        <f>VLOOKUP(G2,'Plan terms'!$A:$E,5,0)</f>
        <v xml:space="preserve"> 2% Direct Debit, 1%eBilling, 3% fixed term + Free Power shout. $150 exit fee applies</v>
      </c>
      <c r="H18" s="10" t="str">
        <f>VLOOKUP(H2,'Plan terms'!$A:$E,5,0)</f>
        <v>3 hours of free power everyday (3am to 6am)</v>
      </c>
      <c r="I18" s="10">
        <f>VLOOKUP(I2,'Plan terms'!$A:$E,5,0)</f>
        <v>0</v>
      </c>
      <c r="J18" s="10" t="str">
        <f>VLOOKUP(J2,'Plan terms'!$A:$E,5,0)</f>
        <v>.</v>
      </c>
      <c r="K18" s="10" t="str">
        <f>VLOOKUP(K2,'Plan terms'!$A:$E,5,0)</f>
        <v>.</v>
      </c>
      <c r="L18" s="10" t="str">
        <f>VLOOKUP(L2,'Plan terms'!$A:$E,5,0)</f>
        <v>.</v>
      </c>
      <c r="M18" s="10" t="str">
        <f>VLOOKUP(M2,'Plan terms'!$A:$E,5,0)</f>
        <v>.</v>
      </c>
      <c r="N18" s="10" t="str">
        <f>VLOOKUP(N2,'Plan terms'!$A:$E,5,0)</f>
        <v>.</v>
      </c>
      <c r="O18" s="10">
        <f>VLOOKUP(O2,'Plan terms'!$A:$E,5,0)</f>
        <v>0</v>
      </c>
      <c r="P18" s="10" t="str">
        <f>VLOOKUP(P2,'Plan terms'!$A:$E,5,0)</f>
        <v>.</v>
      </c>
      <c r="Q18" s="10" t="str">
        <f>VLOOKUP(Q2,'Plan terms'!$A:$E,5,0)</f>
        <v>.</v>
      </c>
      <c r="R18" s="10" t="str">
        <f>VLOOKUP(R2,'Plan terms'!$A:$E,5,0)</f>
        <v>.</v>
      </c>
      <c r="S18" s="10" t="str">
        <f>VLOOKUP(S2,'Plan terms'!$A:$E,5,0)</f>
        <v>.</v>
      </c>
      <c r="T18" s="10" t="str">
        <f>VLOOKUP(T2,'Plan terms'!$A:$E,5,0)</f>
        <v xml:space="preserve"> 2% Direct Debit, 1%eBilling, 3% fixed term + $100 on 12 month sign up, free Power Shout hours</v>
      </c>
      <c r="U18" s="10" t="str">
        <f>VLOOKUP(U2,'Plan terms'!$A:$E,5,0)</f>
        <v>.</v>
      </c>
      <c r="V18" s="10" t="str">
        <f>VLOOKUP(V2,'Plan terms'!$A:$E,5,0)</f>
        <v>.</v>
      </c>
      <c r="W18" s="10" t="str">
        <f>VLOOKUP(W2,'Plan terms'!$A:$E,5,0)</f>
        <v>$250 account credit, prices fixed for 1 year, $150 Termination Fee applies</v>
      </c>
      <c r="X18" s="10" t="str">
        <f>VLOOKUP(X2,'Plan terms'!$A:$E,5,0)</f>
        <v>$200 credit upon joining, prices fixed for 24 months</v>
      </c>
      <c r="Y18" s="10" t="str">
        <f>VLOOKUP(Y2,'Plan terms'!$A:$E,5,0)</f>
        <v>$10 monthly credit, variable rates during the year, open contract</v>
      </c>
      <c r="Z18" s="10" t="str">
        <f>VLOOKUP(Z2,'Plan terms'!$A:$E,5,0)</f>
        <v>.</v>
      </c>
      <c r="AA18" s="10" t="str">
        <f>VLOOKUP(AA2,'Plan terms'!$A:$E,5,0)</f>
        <v>.</v>
      </c>
      <c r="AB18" s="10" t="str">
        <f>VLOOKUP(AB2,'Plan terms'!$A:$E,5,0)</f>
        <v>.</v>
      </c>
      <c r="AC18" s="10" t="str">
        <f>VLOOKUP(AC2,'Plan terms'!$A:$E,5,0)</f>
        <v>$150 credit for new customers upon online signup</v>
      </c>
      <c r="AD18" s="10" t="str">
        <f>VLOOKUP(AD2,'Plan terms'!$A:$E,5,0)</f>
        <v>50 litres of fuel upon joining, plus 5 litres per $100 of energy used. Averaged price per liter at $2.5 for calculations</v>
      </c>
      <c r="AE18" s="83"/>
      <c r="AF18" s="10" t="str">
        <f>VLOOKUP(AF2,'Plan terms'!$A:$E,5,0)</f>
        <v xml:space="preserve">Special discounted energy and broadband prices (4G 300 GB for $65, Fast Fibre for $80)  </v>
      </c>
      <c r="AG18" s="10" t="str">
        <f>VLOOKUP(AG2,'Plan terms'!$A:$E,5,0)</f>
        <v>$50 account credit, $15 discount on broadband, Samsung product when committing to 2 year contract</v>
      </c>
      <c r="AH18" s="10"/>
      <c r="AI18" s="10" t="str">
        <f>VLOOKUP(AI2,'Plan terms'!$A:$E,5,0)</f>
        <v>$20 off Broadband per month for 12 months, $250 sign up bonus (Only for new customers taking out Unlimited broadband and Power bundle on a 12 month plan)</v>
      </c>
      <c r="AJ18" s="10" t="str">
        <f>VLOOKUP(AJ2,'Plan terms'!$A:$E,5,0)</f>
        <v>Only available when taking out selected broadband plans with 2degrees. $20 off broadband price per month.</v>
      </c>
      <c r="AK18" s="10" t="e">
        <f>VLOOKUP(AK2,'Plan terms'!$A:$E,5,0)</f>
        <v>#N/A</v>
      </c>
      <c r="AL18" s="79"/>
    </row>
    <row r="19" spans="1:38" ht="19.5" customHeight="1" x14ac:dyDescent="0.3">
      <c r="A19" s="107"/>
      <c r="B19" s="24"/>
      <c r="C19" s="104"/>
      <c r="D19" s="4" t="s">
        <v>107</v>
      </c>
      <c r="E19" s="10">
        <f>VLOOKUP(E2,'Plan terms'!$A:$E,4,FALSE)</f>
        <v>0</v>
      </c>
      <c r="F19" s="10" t="str">
        <f>VLOOKUP(F2,'Plan terms'!$A:$E,4,FALSE)</f>
        <v>EV01</v>
      </c>
      <c r="G19" s="10" t="str">
        <f>VLOOKUP(G2,'Plan terms'!$A:$E,4,FALSE)</f>
        <v>EV04</v>
      </c>
      <c r="H19" s="10" t="str">
        <f>VLOOKUP(H2,'Plan terms'!$A:$E,4,FALSE)</f>
        <v>EV05</v>
      </c>
      <c r="I19" s="10" t="str">
        <f>VLOOKUP(I2,'Plan terms'!$A:$E,4,FALSE)</f>
        <v>.</v>
      </c>
      <c r="J19" s="10" t="str">
        <f>VLOOKUP(J2,'Plan terms'!$A:$E,4,FALSE)</f>
        <v>.</v>
      </c>
      <c r="K19" s="10" t="str">
        <f>VLOOKUP(K2,'Plan terms'!$A:$E,4,FALSE)</f>
        <v>.</v>
      </c>
      <c r="L19" s="10" t="str">
        <f>VLOOKUP(L2,'Plan terms'!$A:$E,4,FALSE)</f>
        <v>.</v>
      </c>
      <c r="M19" s="10" t="str">
        <f>VLOOKUP(M2,'Plan terms'!$A:$E,4,FALSE)</f>
        <v>.</v>
      </c>
      <c r="N19" s="10" t="str">
        <f>VLOOKUP(N2,'Plan terms'!$A:$E,4,FALSE)</f>
        <v>.</v>
      </c>
      <c r="O19" s="10">
        <f>VLOOKUP(O2,'Plan terms'!$A:$E,4,FALSE)</f>
        <v>0</v>
      </c>
      <c r="P19" s="10" t="str">
        <f>VLOOKUP(P2,'Plan terms'!$A:$E,4,FALSE)</f>
        <v>.</v>
      </c>
      <c r="Q19" s="10" t="str">
        <f>VLOOKUP(Q2,'Plan terms'!$A:$E,4,FALSE)</f>
        <v>.</v>
      </c>
      <c r="R19" s="10" t="str">
        <f>VLOOKUP(R2,'Plan terms'!$A:$E,4,FALSE)</f>
        <v>.</v>
      </c>
      <c r="S19" s="10" t="str">
        <f>VLOOKUP(S2,'Plan terms'!$A:$E,4,FALSE)</f>
        <v>.</v>
      </c>
      <c r="T19" s="10" t="str">
        <f>VLOOKUP(T2,'Plan terms'!$A:$E,4,FALSE)</f>
        <v>DISC-03</v>
      </c>
      <c r="U19" s="10" t="str">
        <f>VLOOKUP(U2,'Plan terms'!$A:$E,4,FALSE)</f>
        <v>.</v>
      </c>
      <c r="V19" s="10" t="str">
        <f>VLOOKUP(V2,'Plan terms'!$A:$E,4,FALSE)</f>
        <v>.</v>
      </c>
      <c r="W19" s="10" t="str">
        <f>VLOOKUP(W2,'Plan terms'!$A:$E,4,FALSE)</f>
        <v>DISC-04</v>
      </c>
      <c r="X19" s="10" t="str">
        <f>VLOOKUP(X2,'Plan terms'!$A:$E,4,FALSE)</f>
        <v>DISC-07</v>
      </c>
      <c r="Y19" s="10" t="str">
        <f>VLOOKUP(Y2,'Plan terms'!$A:$E,4,FALSE)</f>
        <v>DISC-10</v>
      </c>
      <c r="Z19" s="10" t="str">
        <f>VLOOKUP(Z2,'Plan terms'!$A:$E,4,FALSE)</f>
        <v>.</v>
      </c>
      <c r="AA19" s="10" t="str">
        <f>VLOOKUP(AA2,'Plan terms'!$A:$E,4,FALSE)</f>
        <v>.</v>
      </c>
      <c r="AB19" s="10" t="str">
        <f>VLOOKUP(AB2,'Plan terms'!$A:$E,4,FALSE)</f>
        <v>.</v>
      </c>
      <c r="AC19" s="10" t="str">
        <f>VLOOKUP(AC2,'Plan terms'!$A:$E,4,FALSE)</f>
        <v>DISC-08</v>
      </c>
      <c r="AD19" s="10" t="str">
        <f>VLOOKUP(AD2,'Plan terms'!$A:$E,4,FALSE)</f>
        <v>DISC-09</v>
      </c>
      <c r="AE19" s="83"/>
      <c r="AF19" s="10" t="str">
        <f>VLOOKUP(AF2,'Plan terms'!$A:$E,4,FALSE)</f>
        <v>BUND-05</v>
      </c>
      <c r="AG19" s="10" t="str">
        <f>VLOOKUP(AG2,'Plan terms'!$A:$E,4,FALSE)</f>
        <v>BUND-04</v>
      </c>
      <c r="AH19" s="10"/>
      <c r="AI19" s="10" t="str">
        <f>VLOOKUP(AI2,'Plan terms'!$A:$E,4,FALSE)</f>
        <v>BUND-02</v>
      </c>
      <c r="AJ19" s="10" t="str">
        <f>VLOOKUP(AJ2,'Plan terms'!$A:$E,4,FALSE)</f>
        <v>BUND-06</v>
      </c>
      <c r="AK19" s="10" t="e">
        <f>VLOOKUP(AK2,'Plan terms'!$A:$E,4,FALSE)</f>
        <v>#N/A</v>
      </c>
      <c r="AL19" s="79"/>
    </row>
    <row r="20" spans="1:38" x14ac:dyDescent="0.3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83"/>
      <c r="AF20" s="32"/>
      <c r="AG20" s="32"/>
      <c r="AH20" s="32"/>
      <c r="AI20" s="32"/>
      <c r="AJ20" s="32"/>
      <c r="AK20" s="32"/>
      <c r="AL20" s="79"/>
    </row>
    <row r="21" spans="1:38" x14ac:dyDescent="0.3">
      <c r="A21" s="105" t="s">
        <v>82</v>
      </c>
      <c r="B21" s="13"/>
      <c r="C21" s="13"/>
      <c r="D21" s="13" t="s">
        <v>18</v>
      </c>
      <c r="E21" s="21">
        <f>E36</f>
        <v>1.6674999999999998</v>
      </c>
      <c r="F21" s="21">
        <f>F36</f>
        <v>2.005255</v>
      </c>
      <c r="G21" s="22">
        <f t="shared" ref="G21:AD21" si="0">G8*G27</f>
        <v>2.6449999999999996</v>
      </c>
      <c r="H21" s="22">
        <f t="shared" si="0"/>
        <v>1.7479999999999998</v>
      </c>
      <c r="I21" s="22">
        <f t="shared" si="0"/>
        <v>1.5087999999999999</v>
      </c>
      <c r="J21" s="22">
        <f t="shared" si="0"/>
        <v>1.6329999999999998</v>
      </c>
      <c r="K21" s="22">
        <f t="shared" si="0"/>
        <v>1.6329999999999998</v>
      </c>
      <c r="L21" s="22">
        <f t="shared" si="0"/>
        <v>1.6329999999999998</v>
      </c>
      <c r="M21" s="22">
        <f t="shared" si="0"/>
        <v>1.5754999999999999</v>
      </c>
      <c r="N21" s="22">
        <f t="shared" si="0"/>
        <v>1.5754999999999999</v>
      </c>
      <c r="O21" s="22">
        <f t="shared" si="0"/>
        <v>1.3454999999999999</v>
      </c>
      <c r="P21" s="22">
        <f t="shared" si="0"/>
        <v>1.7479999999999998</v>
      </c>
      <c r="Q21" s="22">
        <f t="shared" si="0"/>
        <v>1.7479999999999998</v>
      </c>
      <c r="R21" s="22">
        <f t="shared" si="0"/>
        <v>0.69</v>
      </c>
      <c r="S21" s="22">
        <f t="shared" si="0"/>
        <v>1.1342449999999999</v>
      </c>
      <c r="T21" s="22">
        <f t="shared" si="0"/>
        <v>1.2901849999999997</v>
      </c>
      <c r="U21" s="22">
        <f t="shared" si="0"/>
        <v>1.5003</v>
      </c>
      <c r="V21" s="22">
        <f t="shared" si="0"/>
        <v>1.3225</v>
      </c>
      <c r="W21" s="22">
        <f t="shared" si="0"/>
        <v>2.5414999999999996</v>
      </c>
      <c r="X21" s="22">
        <f t="shared" si="0"/>
        <v>1.41404</v>
      </c>
      <c r="Y21" s="22">
        <f t="shared" si="0"/>
        <v>1.3779299999999999</v>
      </c>
      <c r="Z21" s="22">
        <f t="shared" si="0"/>
        <v>2.0299684999999998</v>
      </c>
      <c r="AA21" s="22">
        <f t="shared" si="0"/>
        <v>1.7548999999999999</v>
      </c>
      <c r="AB21" s="22">
        <f t="shared" si="0"/>
        <v>1.7548999999999999</v>
      </c>
      <c r="AC21" s="22">
        <f t="shared" si="0"/>
        <v>1.5525</v>
      </c>
      <c r="AD21" s="22">
        <f t="shared" si="0"/>
        <v>1.7479999999999998</v>
      </c>
      <c r="AE21" s="83"/>
      <c r="AF21" s="21">
        <f>AF36</f>
        <v>2.4931999999999999</v>
      </c>
      <c r="AG21" s="21">
        <f>AG8*AG27</f>
        <v>2.5644999999999998</v>
      </c>
      <c r="AH21" s="21"/>
      <c r="AI21" s="22">
        <f>AI8*AI27</f>
        <v>2.8500449999999997</v>
      </c>
      <c r="AJ21" s="21">
        <f>AJ8*AJ27</f>
        <v>2.4402999999999997</v>
      </c>
      <c r="AK21" s="21">
        <f>AK36</f>
        <v>2.2769999999999997</v>
      </c>
      <c r="AL21" s="79"/>
    </row>
    <row r="22" spans="1:38" x14ac:dyDescent="0.3">
      <c r="A22" s="105"/>
      <c r="B22" s="13"/>
      <c r="C22" s="13"/>
      <c r="D22" s="13" t="s">
        <v>19</v>
      </c>
      <c r="E22" s="21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83"/>
      <c r="AF22" s="22"/>
      <c r="AG22" s="21"/>
      <c r="AH22" s="21"/>
      <c r="AI22" s="22"/>
      <c r="AJ22" s="21"/>
      <c r="AK22" s="22"/>
      <c r="AL22" s="79"/>
    </row>
    <row r="23" spans="1:38" x14ac:dyDescent="0.3">
      <c r="A23" s="105"/>
      <c r="B23" s="13"/>
      <c r="C23" s="13"/>
      <c r="D23" s="13" t="s">
        <v>20</v>
      </c>
      <c r="E23" s="22">
        <f t="shared" ref="E23:AD23" si="1">E38</f>
        <v>2903.5717499999996</v>
      </c>
      <c r="F23" s="22">
        <f t="shared" si="1"/>
        <v>2761.7980915670601</v>
      </c>
      <c r="G23" s="22">
        <f t="shared" si="1"/>
        <v>3065.3725134000001</v>
      </c>
      <c r="H23" s="22">
        <f t="shared" si="1"/>
        <v>2777.04354418</v>
      </c>
      <c r="I23" s="22">
        <f t="shared" si="1"/>
        <v>2826.8306400000001</v>
      </c>
      <c r="J23" s="22">
        <f>J38</f>
        <v>3493.1129801999991</v>
      </c>
      <c r="K23" s="22">
        <f>K38</f>
        <v>3525.5784599999997</v>
      </c>
      <c r="L23" s="22">
        <f t="shared" si="1"/>
        <v>3140.3830113999998</v>
      </c>
      <c r="M23" s="22">
        <f t="shared" si="1"/>
        <v>3716.9564781999998</v>
      </c>
      <c r="N23" s="22">
        <f t="shared" si="1"/>
        <v>3577.5385097999997</v>
      </c>
      <c r="O23" s="22">
        <f t="shared" si="1"/>
        <v>3047.9550411999994</v>
      </c>
      <c r="P23" s="22">
        <f t="shared" si="1"/>
        <v>2934.6647599999997</v>
      </c>
      <c r="Q23" s="22">
        <f t="shared" si="1"/>
        <v>2939.5454151999998</v>
      </c>
      <c r="R23" s="22">
        <f t="shared" si="1"/>
        <v>2783.4047999999998</v>
      </c>
      <c r="S23" s="22">
        <f t="shared" si="1"/>
        <v>2885.1162049999998</v>
      </c>
      <c r="T23" s="22">
        <f t="shared" si="1"/>
        <v>3308.0834449999998</v>
      </c>
      <c r="U23" s="22">
        <f t="shared" si="1"/>
        <v>2890.7602999999999</v>
      </c>
      <c r="V23" s="22">
        <f t="shared" si="1"/>
        <v>3400.9913000000001</v>
      </c>
      <c r="W23" s="22">
        <f t="shared" si="1"/>
        <v>3024.7327600000003</v>
      </c>
      <c r="X23" s="22">
        <f t="shared" si="1"/>
        <v>3337.3257600000002</v>
      </c>
      <c r="Y23" s="22">
        <f t="shared" si="1"/>
        <v>3344.67173</v>
      </c>
      <c r="Z23" s="22">
        <f t="shared" si="1"/>
        <v>3559.6309144999996</v>
      </c>
      <c r="AA23" s="22">
        <f t="shared" si="1"/>
        <v>3460.6335301999993</v>
      </c>
      <c r="AB23" s="22">
        <f t="shared" si="1"/>
        <v>3460.6335301999993</v>
      </c>
      <c r="AC23" s="22">
        <f t="shared" si="1"/>
        <v>2927.6621</v>
      </c>
      <c r="AD23" s="22">
        <f t="shared" si="1"/>
        <v>3559.5710799999993</v>
      </c>
      <c r="AE23" s="83"/>
      <c r="AF23" s="22">
        <f t="shared" ref="AF23:AJ23" si="2">AF38</f>
        <v>3151.9264399999997</v>
      </c>
      <c r="AG23" s="22">
        <f t="shared" si="2"/>
        <v>3027.4260599999998</v>
      </c>
      <c r="AH23" s="22"/>
      <c r="AI23" s="22">
        <f>AI38</f>
        <v>3721.2057649999992</v>
      </c>
      <c r="AJ23" s="22">
        <f t="shared" si="2"/>
        <v>3649.1919599999997</v>
      </c>
      <c r="AK23" s="22">
        <f>AK38</f>
        <v>2710.3853199999999</v>
      </c>
      <c r="AL23" s="79"/>
    </row>
    <row r="24" spans="1:38" x14ac:dyDescent="0.3">
      <c r="A24" s="105"/>
      <c r="B24" s="13"/>
      <c r="C24" s="13"/>
      <c r="D24" s="14" t="s">
        <v>21</v>
      </c>
      <c r="E24" s="22">
        <f>E40</f>
        <v>2903.5717499999996</v>
      </c>
      <c r="F24" s="22">
        <f>F40</f>
        <v>2561.7980915670601</v>
      </c>
      <c r="G24" s="22">
        <f t="shared" ref="G24:AD24" si="3">G23-G39</f>
        <v>2881.4501625960002</v>
      </c>
      <c r="H24" s="22">
        <f t="shared" si="3"/>
        <v>2777.04354418</v>
      </c>
      <c r="I24" s="22">
        <f t="shared" si="3"/>
        <v>2826.8306400000001</v>
      </c>
      <c r="J24" s="22">
        <f t="shared" si="3"/>
        <v>3493.1129801999991</v>
      </c>
      <c r="K24" s="22">
        <f t="shared" si="3"/>
        <v>3525.5784599999997</v>
      </c>
      <c r="L24" s="22">
        <f t="shared" si="3"/>
        <v>3140.3830113999998</v>
      </c>
      <c r="M24" s="22">
        <f t="shared" si="3"/>
        <v>3716.9564781999998</v>
      </c>
      <c r="N24" s="22">
        <f t="shared" si="3"/>
        <v>3577.5385097999997</v>
      </c>
      <c r="O24" s="22">
        <f t="shared" si="3"/>
        <v>3047.9550411999994</v>
      </c>
      <c r="P24" s="22">
        <f t="shared" si="3"/>
        <v>2934.6647599999997</v>
      </c>
      <c r="Q24" s="22">
        <f t="shared" si="3"/>
        <v>2939.5454151999998</v>
      </c>
      <c r="R24" s="22">
        <f t="shared" si="3"/>
        <v>2783.4047999999998</v>
      </c>
      <c r="S24" s="22">
        <f t="shared" si="3"/>
        <v>2885.1162049999998</v>
      </c>
      <c r="T24" s="22">
        <f t="shared" si="3"/>
        <v>3009.5984382999995</v>
      </c>
      <c r="U24" s="22">
        <f t="shared" si="3"/>
        <v>2890.7602999999999</v>
      </c>
      <c r="V24" s="22">
        <f t="shared" si="3"/>
        <v>3400.9913000000001</v>
      </c>
      <c r="W24" s="22">
        <f t="shared" si="3"/>
        <v>2774.7327600000003</v>
      </c>
      <c r="X24" s="22">
        <f t="shared" si="3"/>
        <v>3137.3257600000002</v>
      </c>
      <c r="Y24" s="22">
        <f t="shared" si="3"/>
        <v>3224.67173</v>
      </c>
      <c r="Z24" s="22">
        <f t="shared" si="3"/>
        <v>3559.6309144999996</v>
      </c>
      <c r="AA24" s="22">
        <f t="shared" si="3"/>
        <v>3460.6335301999993</v>
      </c>
      <c r="AB24" s="22">
        <f t="shared" si="3"/>
        <v>3460.6335301999993</v>
      </c>
      <c r="AC24" s="22">
        <f t="shared" si="3"/>
        <v>2777.6621</v>
      </c>
      <c r="AD24" s="22">
        <f t="shared" si="3"/>
        <v>3559.5710799999993</v>
      </c>
      <c r="AE24" s="83"/>
      <c r="AF24" s="22">
        <f>AF40</f>
        <v>3151.9264399999997</v>
      </c>
      <c r="AG24" s="22">
        <f>AG23-AG39</f>
        <v>3027.4260599999998</v>
      </c>
      <c r="AH24" s="22"/>
      <c r="AI24" s="22">
        <f>AI23-AI39</f>
        <v>3481.2057649999992</v>
      </c>
      <c r="AJ24" s="22">
        <f>AJ23-AJ39</f>
        <v>3649.1919599999997</v>
      </c>
      <c r="AK24" s="22">
        <f>AK40</f>
        <v>2710.3853199999999</v>
      </c>
      <c r="AL24" s="79"/>
    </row>
    <row r="25" spans="1:38" x14ac:dyDescent="0.3">
      <c r="A25" s="32"/>
      <c r="B25" s="32"/>
      <c r="C25" s="32"/>
      <c r="D25" s="32"/>
      <c r="E25" s="33"/>
      <c r="F25" s="33"/>
      <c r="G25" s="32"/>
      <c r="H25" s="32"/>
      <c r="I25" s="32"/>
      <c r="J25" s="32"/>
      <c r="K25" s="32"/>
      <c r="L25" s="32"/>
      <c r="M25" s="32"/>
      <c r="N25" s="32"/>
      <c r="O25" s="32"/>
      <c r="P25" s="94">
        <f>P23/1.15</f>
        <v>2551.8824</v>
      </c>
      <c r="Q25" s="94">
        <f>Q23/1.15</f>
        <v>2556.126448</v>
      </c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83"/>
      <c r="AF25" s="33"/>
      <c r="AG25" s="32"/>
      <c r="AH25" s="32"/>
      <c r="AI25" s="32"/>
      <c r="AJ25" s="32"/>
      <c r="AK25" s="33"/>
      <c r="AL25" s="79"/>
    </row>
    <row r="26" spans="1:38" x14ac:dyDescent="0.3">
      <c r="A26" s="112" t="s">
        <v>87</v>
      </c>
      <c r="B26" s="34">
        <v>9916</v>
      </c>
      <c r="C26" s="113" t="s">
        <v>32</v>
      </c>
      <c r="D26" s="13" t="s">
        <v>22</v>
      </c>
      <c r="E26" s="13">
        <f>$B$26</f>
        <v>9916</v>
      </c>
      <c r="F26" s="13">
        <f>$B$26</f>
        <v>9916</v>
      </c>
      <c r="G26" s="13">
        <f t="shared" ref="G26:AI26" si="4">$B$26</f>
        <v>9916</v>
      </c>
      <c r="H26" s="13">
        <f t="shared" si="4"/>
        <v>9916</v>
      </c>
      <c r="I26" s="13">
        <f t="shared" si="4"/>
        <v>9916</v>
      </c>
      <c r="J26" s="13">
        <f t="shared" si="4"/>
        <v>9916</v>
      </c>
      <c r="K26" s="13">
        <f t="shared" si="4"/>
        <v>9916</v>
      </c>
      <c r="L26" s="13">
        <f t="shared" si="4"/>
        <v>9916</v>
      </c>
      <c r="M26" s="13">
        <f t="shared" si="4"/>
        <v>9916</v>
      </c>
      <c r="N26" s="13">
        <f t="shared" si="4"/>
        <v>9916</v>
      </c>
      <c r="O26" s="13">
        <f t="shared" si="4"/>
        <v>9916</v>
      </c>
      <c r="P26" s="13">
        <f t="shared" si="4"/>
        <v>9916</v>
      </c>
      <c r="Q26" s="13">
        <f t="shared" si="4"/>
        <v>9916</v>
      </c>
      <c r="R26" s="13">
        <f t="shared" si="4"/>
        <v>9916</v>
      </c>
      <c r="S26" s="13">
        <f t="shared" si="4"/>
        <v>9916</v>
      </c>
      <c r="T26" s="13">
        <f t="shared" si="4"/>
        <v>9916</v>
      </c>
      <c r="U26" s="13">
        <f t="shared" si="4"/>
        <v>9916</v>
      </c>
      <c r="V26" s="13">
        <f t="shared" si="4"/>
        <v>9916</v>
      </c>
      <c r="W26" s="13">
        <f t="shared" si="4"/>
        <v>9916</v>
      </c>
      <c r="X26" s="13">
        <f t="shared" si="4"/>
        <v>9916</v>
      </c>
      <c r="Y26" s="13">
        <f t="shared" si="4"/>
        <v>9916</v>
      </c>
      <c r="Z26" s="13">
        <f t="shared" si="4"/>
        <v>9916</v>
      </c>
      <c r="AA26" s="13">
        <f t="shared" si="4"/>
        <v>9916</v>
      </c>
      <c r="AB26" s="13">
        <f t="shared" si="4"/>
        <v>9916</v>
      </c>
      <c r="AC26" s="13">
        <f t="shared" si="4"/>
        <v>9916</v>
      </c>
      <c r="AD26" s="13">
        <f t="shared" si="4"/>
        <v>9916</v>
      </c>
      <c r="AE26" s="83"/>
      <c r="AF26" s="13">
        <f>$B$26</f>
        <v>9916</v>
      </c>
      <c r="AG26" s="13">
        <f t="shared" ref="AG26:AK26" si="5">$B$26</f>
        <v>9916</v>
      </c>
      <c r="AH26" s="13"/>
      <c r="AI26" s="13">
        <f t="shared" si="4"/>
        <v>9916</v>
      </c>
      <c r="AJ26" s="13">
        <f t="shared" si="5"/>
        <v>9916</v>
      </c>
      <c r="AK26" s="13">
        <f t="shared" si="5"/>
        <v>9916</v>
      </c>
      <c r="AL26" s="79"/>
    </row>
    <row r="27" spans="1:38" x14ac:dyDescent="0.3">
      <c r="A27" s="112"/>
      <c r="B27" s="34">
        <v>1.1499999999999999</v>
      </c>
      <c r="C27" s="113"/>
      <c r="D27" s="14" t="s">
        <v>33</v>
      </c>
      <c r="E27" s="15">
        <f>$B$27</f>
        <v>1.1499999999999999</v>
      </c>
      <c r="F27" s="15">
        <f>$B$27</f>
        <v>1.1499999999999999</v>
      </c>
      <c r="G27" s="15">
        <f t="shared" ref="G27:AI27" si="6">$B$27</f>
        <v>1.1499999999999999</v>
      </c>
      <c r="H27" s="15">
        <f t="shared" si="6"/>
        <v>1.1499999999999999</v>
      </c>
      <c r="I27" s="15">
        <f t="shared" si="6"/>
        <v>1.1499999999999999</v>
      </c>
      <c r="J27" s="15">
        <f t="shared" si="6"/>
        <v>1.1499999999999999</v>
      </c>
      <c r="K27" s="15">
        <f t="shared" si="6"/>
        <v>1.1499999999999999</v>
      </c>
      <c r="L27" s="15">
        <f t="shared" si="6"/>
        <v>1.1499999999999999</v>
      </c>
      <c r="M27" s="15">
        <f t="shared" si="6"/>
        <v>1.1499999999999999</v>
      </c>
      <c r="N27" s="15">
        <f t="shared" si="6"/>
        <v>1.1499999999999999</v>
      </c>
      <c r="O27" s="15">
        <f t="shared" si="6"/>
        <v>1.1499999999999999</v>
      </c>
      <c r="P27" s="15">
        <f t="shared" si="6"/>
        <v>1.1499999999999999</v>
      </c>
      <c r="Q27" s="15">
        <f t="shared" si="6"/>
        <v>1.1499999999999999</v>
      </c>
      <c r="R27" s="15">
        <f t="shared" si="6"/>
        <v>1.1499999999999999</v>
      </c>
      <c r="S27" s="15">
        <f t="shared" si="6"/>
        <v>1.1499999999999999</v>
      </c>
      <c r="T27" s="15">
        <f t="shared" si="6"/>
        <v>1.1499999999999999</v>
      </c>
      <c r="U27" s="15">
        <f t="shared" si="6"/>
        <v>1.1499999999999999</v>
      </c>
      <c r="V27" s="15">
        <f t="shared" si="6"/>
        <v>1.1499999999999999</v>
      </c>
      <c r="W27" s="15">
        <f t="shared" si="6"/>
        <v>1.1499999999999999</v>
      </c>
      <c r="X27" s="15">
        <f t="shared" si="6"/>
        <v>1.1499999999999999</v>
      </c>
      <c r="Y27" s="15">
        <f t="shared" si="6"/>
        <v>1.1499999999999999</v>
      </c>
      <c r="Z27" s="15">
        <f t="shared" si="6"/>
        <v>1.1499999999999999</v>
      </c>
      <c r="AA27" s="15">
        <f t="shared" si="6"/>
        <v>1.1499999999999999</v>
      </c>
      <c r="AB27" s="15">
        <f t="shared" si="6"/>
        <v>1.1499999999999999</v>
      </c>
      <c r="AC27" s="15">
        <f t="shared" si="6"/>
        <v>1.1499999999999999</v>
      </c>
      <c r="AD27" s="15">
        <f t="shared" si="6"/>
        <v>1.1499999999999999</v>
      </c>
      <c r="AE27" s="83"/>
      <c r="AF27" s="15">
        <f t="shared" ref="AF27:AK27" si="7">$B$27</f>
        <v>1.1499999999999999</v>
      </c>
      <c r="AG27" s="15">
        <f t="shared" si="7"/>
        <v>1.1499999999999999</v>
      </c>
      <c r="AH27" s="15"/>
      <c r="AI27" s="15">
        <f t="shared" si="6"/>
        <v>1.1499999999999999</v>
      </c>
      <c r="AJ27" s="15">
        <f t="shared" si="7"/>
        <v>1.1499999999999999</v>
      </c>
      <c r="AK27" s="15">
        <f t="shared" si="7"/>
        <v>1.1499999999999999</v>
      </c>
      <c r="AL27" s="79"/>
    </row>
    <row r="28" spans="1:38" x14ac:dyDescent="0.3">
      <c r="A28" s="112"/>
      <c r="B28" s="10"/>
      <c r="C28" s="114" t="s">
        <v>83</v>
      </c>
      <c r="D28" s="7" t="s">
        <v>23</v>
      </c>
      <c r="E28" s="7" t="str">
        <f>E4</f>
        <v>Peak &amp; Off Peak</v>
      </c>
      <c r="F28" s="7" t="str">
        <f>F4</f>
        <v>Peak &amp; Off Peak</v>
      </c>
      <c r="G28" s="7" t="str">
        <f t="shared" ref="G28:AD28" si="8">G4</f>
        <v>Peak &amp; Off Peak</v>
      </c>
      <c r="H28" s="7" t="str">
        <f t="shared" si="8"/>
        <v>Peak &amp; Off Peak</v>
      </c>
      <c r="I28" s="7" t="str">
        <f t="shared" si="8"/>
        <v>Inclusive</v>
      </c>
      <c r="J28" s="7" t="str">
        <f t="shared" si="8"/>
        <v>Peak &amp; Off Peak</v>
      </c>
      <c r="K28" s="7" t="str">
        <f t="shared" si="8"/>
        <v>Peak &amp; Off Peak</v>
      </c>
      <c r="L28" s="7" t="str">
        <f t="shared" si="8"/>
        <v>Peak &amp; Off Peak</v>
      </c>
      <c r="M28" s="7" t="str">
        <f t="shared" si="8"/>
        <v>Inclusive</v>
      </c>
      <c r="N28" s="7" t="str">
        <f t="shared" si="8"/>
        <v>Peak Off Peak &amp; Shoulder</v>
      </c>
      <c r="O28" s="7" t="str">
        <f t="shared" si="8"/>
        <v>Peak Off Peak &amp; Shoulder</v>
      </c>
      <c r="P28" s="7" t="str">
        <f t="shared" si="8"/>
        <v>Inclusive</v>
      </c>
      <c r="Q28" s="7" t="str">
        <f t="shared" si="8"/>
        <v>Peak &amp; Off Peak</v>
      </c>
      <c r="R28" s="7" t="str">
        <f t="shared" si="8"/>
        <v>Inclusive</v>
      </c>
      <c r="S28" s="7" t="str">
        <f t="shared" si="8"/>
        <v>Inclusive</v>
      </c>
      <c r="T28" s="7" t="str">
        <f t="shared" si="8"/>
        <v>Inclusive</v>
      </c>
      <c r="U28" s="7" t="str">
        <f t="shared" si="8"/>
        <v>Inclusive</v>
      </c>
      <c r="V28" s="7" t="str">
        <f t="shared" si="8"/>
        <v>Inclusive</v>
      </c>
      <c r="W28" s="7" t="str">
        <f t="shared" si="8"/>
        <v>Inclusive</v>
      </c>
      <c r="X28" s="7" t="str">
        <f t="shared" si="8"/>
        <v>Inclusive</v>
      </c>
      <c r="Y28" s="7" t="str">
        <f t="shared" si="8"/>
        <v>Inclusive</v>
      </c>
      <c r="Z28" s="7" t="str">
        <f t="shared" si="8"/>
        <v>Inclusive</v>
      </c>
      <c r="AA28" s="7" t="str">
        <f t="shared" si="8"/>
        <v>Peak Off Peak &amp; Shoulder</v>
      </c>
      <c r="AB28" s="7" t="str">
        <f t="shared" si="8"/>
        <v>Peak Off Peak &amp; Shoulder</v>
      </c>
      <c r="AC28" s="7" t="str">
        <f t="shared" si="8"/>
        <v>Inclusive</v>
      </c>
      <c r="AD28" s="7" t="str">
        <f t="shared" si="8"/>
        <v>Inclusive</v>
      </c>
      <c r="AE28" s="83"/>
      <c r="AF28" s="7" t="str">
        <f>AF4</f>
        <v>Inclusive</v>
      </c>
      <c r="AG28" s="7" t="str">
        <f t="shared" ref="AG28:AJ28" si="9">AG4</f>
        <v>Inclusive</v>
      </c>
      <c r="AH28" s="7"/>
      <c r="AI28" s="7" t="str">
        <f>AI4</f>
        <v>Inclusive</v>
      </c>
      <c r="AJ28" s="7" t="str">
        <f t="shared" si="9"/>
        <v>Inclusive</v>
      </c>
      <c r="AK28" s="7" t="str">
        <f>AK4</f>
        <v>Inclusive</v>
      </c>
      <c r="AL28" s="79"/>
    </row>
    <row r="29" spans="1:38" x14ac:dyDescent="0.3">
      <c r="A29" s="112"/>
      <c r="B29" s="10"/>
      <c r="C29" s="114"/>
      <c r="D29" s="7" t="s">
        <v>9</v>
      </c>
      <c r="E29" s="8">
        <f>E10</f>
        <v>0</v>
      </c>
      <c r="F29" s="8">
        <f>F10</f>
        <v>0</v>
      </c>
      <c r="G29" s="8">
        <f t="shared" ref="G29:AD29" si="10">G10</f>
        <v>0</v>
      </c>
      <c r="H29" s="8">
        <f t="shared" si="10"/>
        <v>0</v>
      </c>
      <c r="I29" s="8">
        <f t="shared" si="10"/>
        <v>0.19800000000000001</v>
      </c>
      <c r="J29" s="8">
        <f t="shared" si="10"/>
        <v>0</v>
      </c>
      <c r="K29" s="8">
        <f t="shared" si="10"/>
        <v>0</v>
      </c>
      <c r="L29" s="8">
        <f t="shared" si="10"/>
        <v>0</v>
      </c>
      <c r="M29" s="8">
        <f t="shared" si="10"/>
        <v>0</v>
      </c>
      <c r="N29" s="8">
        <f t="shared" si="10"/>
        <v>0</v>
      </c>
      <c r="O29" s="8">
        <f t="shared" si="10"/>
        <v>0</v>
      </c>
      <c r="P29" s="8">
        <f t="shared" si="10"/>
        <v>0.2014</v>
      </c>
      <c r="Q29" s="8">
        <f t="shared" si="10"/>
        <v>0</v>
      </c>
      <c r="R29" s="8">
        <f t="shared" si="10"/>
        <v>0.222</v>
      </c>
      <c r="S29" s="8">
        <f t="shared" si="10"/>
        <v>0.2167</v>
      </c>
      <c r="T29" s="8">
        <f t="shared" si="10"/>
        <v>0.24879999999999999</v>
      </c>
      <c r="U29" s="8">
        <f t="shared" si="10"/>
        <v>0.20547826086956525</v>
      </c>
      <c r="V29" s="8">
        <f t="shared" si="10"/>
        <v>0.25591304347826088</v>
      </c>
      <c r="W29" s="8">
        <f t="shared" si="10"/>
        <v>0.18390000000000001</v>
      </c>
      <c r="X29" s="8">
        <f t="shared" si="10"/>
        <v>0.24740000000000001</v>
      </c>
      <c r="Y29" s="8">
        <f t="shared" si="10"/>
        <v>0.2492</v>
      </c>
      <c r="Z29" s="8">
        <f t="shared" si="10"/>
        <v>0.24528</v>
      </c>
      <c r="AA29" s="8">
        <f t="shared" si="10"/>
        <v>0</v>
      </c>
      <c r="AB29" s="8">
        <f t="shared" si="10"/>
        <v>0</v>
      </c>
      <c r="AC29" s="8">
        <f t="shared" si="10"/>
        <v>0.20704347826086958</v>
      </c>
      <c r="AD29" s="8">
        <f t="shared" si="10"/>
        <v>0.25619999999999998</v>
      </c>
      <c r="AE29" s="83"/>
      <c r="AF29" s="8">
        <f>AF10</f>
        <v>0.19500000000000001</v>
      </c>
      <c r="AG29" s="8">
        <f t="shared" ref="AG29:AJ29" si="11">AG10</f>
        <v>0.18340000000000001</v>
      </c>
      <c r="AH29" s="8"/>
      <c r="AI29" s="8">
        <f>AI10</f>
        <v>0.2351</v>
      </c>
      <c r="AJ29" s="8">
        <f t="shared" si="11"/>
        <v>0.2419</v>
      </c>
      <c r="AK29" s="8">
        <f>AK10</f>
        <v>0.1648</v>
      </c>
      <c r="AL29" s="79"/>
    </row>
    <row r="30" spans="1:38" ht="15.6" x14ac:dyDescent="0.3">
      <c r="A30" s="112"/>
      <c r="B30" s="10"/>
      <c r="C30" s="114"/>
      <c r="D30" s="9" t="s">
        <v>24</v>
      </c>
      <c r="E30" s="89">
        <f>E11*factors!B2+E12*factors!B3</f>
        <v>0.19964999999999999</v>
      </c>
      <c r="F30" s="89">
        <f>F11*factors!$C$2+F12*factors!$C$3</f>
        <v>0.1780065609</v>
      </c>
      <c r="G30" s="89">
        <f>G11*factors!$C$2+DND!G12*factors!$C$3</f>
        <v>0.18415100000000004</v>
      </c>
      <c r="H30" s="89">
        <f>H11*factors!$C$2+DND!H12*factors!$C$3</f>
        <v>0</v>
      </c>
      <c r="I30" s="8">
        <f>$B$11*I11+$B$12*I12</f>
        <v>0</v>
      </c>
      <c r="J30" s="8">
        <f>$B$11*J11+$B$12*J12</f>
        <v>0.25405299999999997</v>
      </c>
      <c r="K30" s="8">
        <f>$B$11*K11+$B$12*K12</f>
        <v>0.25689999999999996</v>
      </c>
      <c r="L30" s="8">
        <f t="shared" ref="L30:AD30" si="12">$B$11*L11+$B$12*L12</f>
        <v>0.22312100000000001</v>
      </c>
      <c r="M30" s="8">
        <f t="shared" si="12"/>
        <v>0.27552300000000002</v>
      </c>
      <c r="N30" s="8">
        <f t="shared" si="12"/>
        <v>0</v>
      </c>
      <c r="O30" s="8">
        <f t="shared" si="12"/>
        <v>0.22421799999999997</v>
      </c>
      <c r="P30" s="8">
        <f t="shared" si="12"/>
        <v>0</v>
      </c>
      <c r="Q30" s="8">
        <f t="shared" si="12"/>
        <v>0.20182800000000001</v>
      </c>
      <c r="R30" s="8">
        <f t="shared" si="12"/>
        <v>0</v>
      </c>
      <c r="S30" s="8">
        <f t="shared" si="12"/>
        <v>0</v>
      </c>
      <c r="T30" s="8">
        <f t="shared" si="12"/>
        <v>0</v>
      </c>
      <c r="U30" s="8">
        <f t="shared" si="12"/>
        <v>0</v>
      </c>
      <c r="V30" s="8">
        <f t="shared" si="12"/>
        <v>0</v>
      </c>
      <c r="W30" s="8">
        <f t="shared" si="12"/>
        <v>0</v>
      </c>
      <c r="X30" s="8">
        <f t="shared" si="12"/>
        <v>0</v>
      </c>
      <c r="Y30" s="8">
        <f t="shared" si="12"/>
        <v>0</v>
      </c>
      <c r="Z30" s="8">
        <f t="shared" si="12"/>
        <v>0</v>
      </c>
      <c r="AA30" s="8">
        <f t="shared" si="12"/>
        <v>0</v>
      </c>
      <c r="AB30" s="8">
        <f t="shared" si="12"/>
        <v>0</v>
      </c>
      <c r="AC30" s="8">
        <f t="shared" si="12"/>
        <v>0</v>
      </c>
      <c r="AD30" s="8">
        <f t="shared" si="12"/>
        <v>0</v>
      </c>
      <c r="AE30" s="83"/>
      <c r="AF30" s="8">
        <f>$B$11*AF11+$B$12*AF12</f>
        <v>0</v>
      </c>
      <c r="AG30" s="8">
        <f t="shared" ref="AG30:AJ30" si="13">$B$11*AG11+$B$12*AG12</f>
        <v>0</v>
      </c>
      <c r="AH30" s="8"/>
      <c r="AI30" s="8">
        <f>$B$11*AI11+$B$12*AI12</f>
        <v>0</v>
      </c>
      <c r="AJ30" s="8">
        <f t="shared" si="13"/>
        <v>0</v>
      </c>
      <c r="AK30" s="8">
        <f>$B$11*AK11+$B$12*AK12</f>
        <v>0</v>
      </c>
      <c r="AL30" s="79"/>
    </row>
    <row r="31" spans="1:38" ht="15.6" x14ac:dyDescent="0.3">
      <c r="A31" s="112"/>
      <c r="B31" s="10"/>
      <c r="C31" s="114"/>
      <c r="D31" s="9" t="s">
        <v>25</v>
      </c>
      <c r="E31" s="8">
        <f>E13*$B$13+E14*$B$14+E15*$B$15</f>
        <v>0</v>
      </c>
      <c r="F31" s="8">
        <f>F13*$B$13+F14*$B$14+F15*$B$15</f>
        <v>0</v>
      </c>
      <c r="G31" s="8">
        <f t="shared" ref="G31" si="14">G13*$B$13+G14*$B$14+G15*$B$15</f>
        <v>0</v>
      </c>
      <c r="H31" s="8">
        <f>H13*$B$13+H14*$B$14+H15*$B$15</f>
        <v>0.18757770000000001</v>
      </c>
      <c r="I31" s="8">
        <f t="shared" ref="I31:AD31" si="15">I13*$B$13+I14*$B$14+I15*$B$15</f>
        <v>0</v>
      </c>
      <c r="J31" s="8">
        <f t="shared" si="15"/>
        <v>0</v>
      </c>
      <c r="K31" s="8">
        <f t="shared" si="15"/>
        <v>0</v>
      </c>
      <c r="L31" s="8">
        <f t="shared" si="15"/>
        <v>0</v>
      </c>
      <c r="M31" s="8">
        <f t="shared" si="15"/>
        <v>0</v>
      </c>
      <c r="N31" s="8">
        <f t="shared" si="15"/>
        <v>0.263297</v>
      </c>
      <c r="O31" s="8">
        <f t="shared" si="15"/>
        <v>0</v>
      </c>
      <c r="P31" s="8">
        <f t="shared" si="15"/>
        <v>0</v>
      </c>
      <c r="Q31" s="8">
        <f t="shared" si="15"/>
        <v>0</v>
      </c>
      <c r="R31" s="8">
        <f t="shared" si="15"/>
        <v>0</v>
      </c>
      <c r="S31" s="8">
        <f t="shared" si="15"/>
        <v>0</v>
      </c>
      <c r="T31" s="8">
        <f t="shared" si="15"/>
        <v>0</v>
      </c>
      <c r="U31" s="8">
        <f t="shared" si="15"/>
        <v>0</v>
      </c>
      <c r="V31" s="8">
        <f t="shared" si="15"/>
        <v>0</v>
      </c>
      <c r="W31" s="8">
        <f t="shared" si="15"/>
        <v>0</v>
      </c>
      <c r="X31" s="8">
        <f t="shared" si="15"/>
        <v>0</v>
      </c>
      <c r="Y31" s="8">
        <f t="shared" si="15"/>
        <v>0</v>
      </c>
      <c r="Z31" s="8">
        <f t="shared" si="15"/>
        <v>0</v>
      </c>
      <c r="AA31" s="8">
        <f t="shared" si="15"/>
        <v>0.24730299999999997</v>
      </c>
      <c r="AB31" s="8">
        <f>AB13*$B$13+AB14*$B$14+AB15*$B$15</f>
        <v>0.24730299999999997</v>
      </c>
      <c r="AC31" s="8">
        <f t="shared" si="15"/>
        <v>0</v>
      </c>
      <c r="AD31" s="8">
        <f t="shared" si="15"/>
        <v>0</v>
      </c>
      <c r="AE31" s="83"/>
      <c r="AF31" s="8">
        <f>AF13*$B$13+AF14*$B$14+AF15*$B$15</f>
        <v>0</v>
      </c>
      <c r="AG31" s="8">
        <f t="shared" ref="AG31:AJ31" si="16">AG13*$B$13+AG14*$B$14+AG15*$B$15</f>
        <v>0</v>
      </c>
      <c r="AH31" s="8"/>
      <c r="AI31" s="8">
        <f>AI13*$B$13+AI14*$B$14+AI15*$B$15</f>
        <v>0</v>
      </c>
      <c r="AJ31" s="8">
        <f t="shared" si="16"/>
        <v>0</v>
      </c>
      <c r="AK31" s="8">
        <f>AK13*$B$13+AK14*$B$14+AK15*$B$15</f>
        <v>0</v>
      </c>
      <c r="AL31" s="79"/>
    </row>
    <row r="32" spans="1:38" ht="15.6" x14ac:dyDescent="0.3">
      <c r="A32" s="112"/>
      <c r="B32" s="10"/>
      <c r="C32" s="114"/>
      <c r="D32" s="9" t="s">
        <v>85</v>
      </c>
      <c r="E32" s="8">
        <f>E9</f>
        <v>1.6000000000000001E-3</v>
      </c>
      <c r="F32" s="8">
        <f>F9</f>
        <v>0</v>
      </c>
      <c r="G32" s="8">
        <f t="shared" ref="G32:AD32" si="17">G9</f>
        <v>0</v>
      </c>
      <c r="H32" s="8">
        <f t="shared" si="17"/>
        <v>0</v>
      </c>
      <c r="I32" s="8">
        <f t="shared" si="17"/>
        <v>1.6000000000000001E-3</v>
      </c>
      <c r="J32" s="8">
        <f t="shared" si="17"/>
        <v>0</v>
      </c>
      <c r="K32" s="8">
        <f t="shared" si="17"/>
        <v>0</v>
      </c>
      <c r="L32" s="8">
        <f t="shared" si="17"/>
        <v>0</v>
      </c>
      <c r="M32" s="8">
        <f t="shared" si="17"/>
        <v>0</v>
      </c>
      <c r="N32" s="8">
        <f t="shared" si="17"/>
        <v>0</v>
      </c>
      <c r="O32" s="8">
        <f t="shared" si="17"/>
        <v>0</v>
      </c>
      <c r="P32" s="8">
        <f t="shared" si="17"/>
        <v>0</v>
      </c>
      <c r="Q32" s="8">
        <f t="shared" si="17"/>
        <v>0</v>
      </c>
      <c r="R32" s="8">
        <f t="shared" si="17"/>
        <v>0</v>
      </c>
      <c r="S32" s="8">
        <f t="shared" si="17"/>
        <v>0</v>
      </c>
      <c r="T32" s="8">
        <f t="shared" si="17"/>
        <v>0</v>
      </c>
      <c r="U32" s="8">
        <f t="shared" si="17"/>
        <v>0</v>
      </c>
      <c r="V32" s="8">
        <f t="shared" si="17"/>
        <v>0</v>
      </c>
      <c r="W32" s="8">
        <f t="shared" si="17"/>
        <v>0</v>
      </c>
      <c r="X32" s="8">
        <f t="shared" si="17"/>
        <v>0</v>
      </c>
      <c r="Y32" s="8">
        <f t="shared" si="17"/>
        <v>0</v>
      </c>
      <c r="Z32" s="8">
        <f t="shared" si="17"/>
        <v>1.9E-3</v>
      </c>
      <c r="AA32" s="8">
        <f t="shared" si="17"/>
        <v>0</v>
      </c>
      <c r="AB32" s="8">
        <f t="shared" si="17"/>
        <v>0</v>
      </c>
      <c r="AC32" s="8">
        <f t="shared" si="17"/>
        <v>0</v>
      </c>
      <c r="AD32" s="8">
        <f t="shared" si="17"/>
        <v>0</v>
      </c>
      <c r="AE32" s="83"/>
      <c r="AF32" s="8">
        <f t="shared" ref="AF32:AJ32" si="18">AF9</f>
        <v>1.6000000000000001E-3</v>
      </c>
      <c r="AG32" s="8">
        <f t="shared" si="18"/>
        <v>0</v>
      </c>
      <c r="AH32" s="8"/>
      <c r="AI32" s="8">
        <f>AI9</f>
        <v>0</v>
      </c>
      <c r="AJ32" s="8">
        <f t="shared" si="18"/>
        <v>0</v>
      </c>
      <c r="AK32" s="8">
        <f>AK9</f>
        <v>0</v>
      </c>
      <c r="AL32" s="79"/>
    </row>
    <row r="33" spans="1:38" x14ac:dyDescent="0.3">
      <c r="A33" s="112"/>
      <c r="B33" s="10"/>
      <c r="C33" s="114"/>
      <c r="D33" s="18" t="s">
        <v>80</v>
      </c>
      <c r="E33" s="19">
        <f>E9+E10+E30+E31</f>
        <v>0.20124999999999998</v>
      </c>
      <c r="F33" s="19">
        <f>F9+F10+F30+F31</f>
        <v>0.1780065609</v>
      </c>
      <c r="G33" s="19">
        <f t="shared" ref="G33:AD33" si="19">G9+G10+G30+G31</f>
        <v>0.18415100000000004</v>
      </c>
      <c r="H33" s="19">
        <f t="shared" si="19"/>
        <v>0.18757770000000001</v>
      </c>
      <c r="I33" s="19">
        <f t="shared" si="19"/>
        <v>0.1996</v>
      </c>
      <c r="J33" s="19">
        <f t="shared" si="19"/>
        <v>0.25405299999999997</v>
      </c>
      <c r="K33" s="19">
        <f t="shared" si="19"/>
        <v>0.25689999999999996</v>
      </c>
      <c r="L33" s="19">
        <f t="shared" si="19"/>
        <v>0.22312100000000001</v>
      </c>
      <c r="M33" s="19">
        <f t="shared" si="19"/>
        <v>0.27552300000000002</v>
      </c>
      <c r="N33" s="19">
        <f t="shared" si="19"/>
        <v>0.263297</v>
      </c>
      <c r="O33" s="19">
        <f t="shared" si="19"/>
        <v>0.22421799999999997</v>
      </c>
      <c r="P33" s="19">
        <f t="shared" si="19"/>
        <v>0.2014</v>
      </c>
      <c r="Q33" s="19">
        <f t="shared" si="19"/>
        <v>0.20182800000000001</v>
      </c>
      <c r="R33" s="19">
        <f t="shared" si="19"/>
        <v>0.222</v>
      </c>
      <c r="S33" s="19">
        <f t="shared" si="19"/>
        <v>0.2167</v>
      </c>
      <c r="T33" s="19">
        <f t="shared" si="19"/>
        <v>0.24879999999999999</v>
      </c>
      <c r="U33" s="19">
        <f t="shared" si="19"/>
        <v>0.20547826086956525</v>
      </c>
      <c r="V33" s="19">
        <f t="shared" si="19"/>
        <v>0.25591304347826088</v>
      </c>
      <c r="W33" s="19">
        <f t="shared" si="19"/>
        <v>0.18390000000000001</v>
      </c>
      <c r="X33" s="19">
        <f t="shared" si="19"/>
        <v>0.24740000000000001</v>
      </c>
      <c r="Y33" s="19">
        <f t="shared" si="19"/>
        <v>0.2492</v>
      </c>
      <c r="Z33" s="19">
        <f t="shared" si="19"/>
        <v>0.24718000000000001</v>
      </c>
      <c r="AA33" s="19">
        <f t="shared" si="19"/>
        <v>0.24730299999999997</v>
      </c>
      <c r="AB33" s="19">
        <f t="shared" si="19"/>
        <v>0.24730299999999997</v>
      </c>
      <c r="AC33" s="19">
        <f t="shared" si="19"/>
        <v>0.20704347826086958</v>
      </c>
      <c r="AD33" s="19">
        <f t="shared" si="19"/>
        <v>0.25619999999999998</v>
      </c>
      <c r="AE33" s="83"/>
      <c r="AF33" s="19">
        <f>AF9+AF10+AF30+AF31</f>
        <v>0.1966</v>
      </c>
      <c r="AG33" s="19">
        <f t="shared" ref="AG33:AJ33" si="20">AG9+AG10+AG30+AG31</f>
        <v>0.18340000000000001</v>
      </c>
      <c r="AH33" s="19"/>
      <c r="AI33" s="19">
        <f>AI9+AI10+AI30+AI31</f>
        <v>0.2351</v>
      </c>
      <c r="AJ33" s="19">
        <f t="shared" si="20"/>
        <v>0.2419</v>
      </c>
      <c r="AK33" s="19">
        <f>AK9+AK10+AK30+AK31</f>
        <v>0.1648</v>
      </c>
      <c r="AL33" s="79"/>
    </row>
    <row r="34" spans="1:38" x14ac:dyDescent="0.3">
      <c r="A34" s="112"/>
      <c r="B34" s="10"/>
      <c r="C34" s="114"/>
      <c r="D34" s="18" t="s">
        <v>26</v>
      </c>
      <c r="E34" s="19">
        <f>E33*E27</f>
        <v>0.23143749999999996</v>
      </c>
      <c r="F34" s="19">
        <f>F33*F27</f>
        <v>0.20470754503499999</v>
      </c>
      <c r="G34" s="19">
        <f t="shared" ref="G34:AD34" si="21">G33*G27</f>
        <v>0.21177365000000004</v>
      </c>
      <c r="H34" s="19">
        <f t="shared" si="21"/>
        <v>0.215714355</v>
      </c>
      <c r="I34" s="19">
        <f t="shared" si="21"/>
        <v>0.22953999999999999</v>
      </c>
      <c r="J34" s="19">
        <f t="shared" si="21"/>
        <v>0.29216094999999992</v>
      </c>
      <c r="K34" s="19">
        <f t="shared" si="21"/>
        <v>0.29543499999999995</v>
      </c>
      <c r="L34" s="19">
        <f t="shared" si="21"/>
        <v>0.25658914999999999</v>
      </c>
      <c r="M34" s="19">
        <f t="shared" si="21"/>
        <v>0.31685144999999998</v>
      </c>
      <c r="N34" s="19">
        <f t="shared" si="21"/>
        <v>0.30279154999999996</v>
      </c>
      <c r="O34" s="19">
        <f t="shared" si="21"/>
        <v>0.25785069999999993</v>
      </c>
      <c r="P34" s="19">
        <f t="shared" si="21"/>
        <v>0.23160999999999998</v>
      </c>
      <c r="Q34" s="19">
        <f t="shared" si="21"/>
        <v>0.23210219999999998</v>
      </c>
      <c r="R34" s="19">
        <f t="shared" si="21"/>
        <v>0.25529999999999997</v>
      </c>
      <c r="S34" s="19">
        <f t="shared" si="21"/>
        <v>0.24920499999999998</v>
      </c>
      <c r="T34" s="19">
        <f t="shared" si="21"/>
        <v>0.28611999999999999</v>
      </c>
      <c r="U34" s="19">
        <f t="shared" si="21"/>
        <v>0.23630000000000001</v>
      </c>
      <c r="V34" s="19">
        <f t="shared" si="21"/>
        <v>0.29430000000000001</v>
      </c>
      <c r="W34" s="19">
        <f t="shared" si="21"/>
        <v>0.21148500000000001</v>
      </c>
      <c r="X34" s="19">
        <f t="shared" si="21"/>
        <v>0.28450999999999999</v>
      </c>
      <c r="Y34" s="19">
        <f t="shared" si="21"/>
        <v>0.28658</v>
      </c>
      <c r="Z34" s="19">
        <f t="shared" si="21"/>
        <v>0.28425699999999998</v>
      </c>
      <c r="AA34" s="19">
        <f t="shared" si="21"/>
        <v>0.28439844999999991</v>
      </c>
      <c r="AB34" s="19">
        <f t="shared" si="21"/>
        <v>0.28439844999999991</v>
      </c>
      <c r="AC34" s="19">
        <f t="shared" si="21"/>
        <v>0.23810000000000001</v>
      </c>
      <c r="AD34" s="19">
        <f t="shared" si="21"/>
        <v>0.29462999999999995</v>
      </c>
      <c r="AE34" s="83"/>
      <c r="AF34" s="19">
        <f>AF33*AF27</f>
        <v>0.22608999999999999</v>
      </c>
      <c r="AG34" s="19">
        <f t="shared" ref="AG34:AJ34" si="22">AG33*AG27</f>
        <v>0.21090999999999999</v>
      </c>
      <c r="AH34" s="19"/>
      <c r="AI34" s="19">
        <f>AI33*AI27</f>
        <v>0.27036499999999997</v>
      </c>
      <c r="AJ34" s="19">
        <f t="shared" si="22"/>
        <v>0.27818499999999996</v>
      </c>
      <c r="AK34" s="19">
        <f>AK33*AK27</f>
        <v>0.18951999999999999</v>
      </c>
      <c r="AL34" s="79"/>
    </row>
    <row r="35" spans="1:38" x14ac:dyDescent="0.3">
      <c r="A35" s="112"/>
      <c r="B35" s="10"/>
      <c r="C35" s="114"/>
      <c r="D35" s="16" t="s">
        <v>27</v>
      </c>
      <c r="E35" s="17">
        <f>E34*E26</f>
        <v>2294.9342499999998</v>
      </c>
      <c r="F35" s="17">
        <f>F34*F26</f>
        <v>2029.88001656706</v>
      </c>
      <c r="G35" s="17">
        <f t="shared" ref="G35:AD35" si="23">G34*G26</f>
        <v>2099.9475134000004</v>
      </c>
      <c r="H35" s="17">
        <f t="shared" si="23"/>
        <v>2139.02354418</v>
      </c>
      <c r="I35" s="17">
        <f t="shared" si="23"/>
        <v>2276.1186400000001</v>
      </c>
      <c r="J35" s="17">
        <f t="shared" si="23"/>
        <v>2897.0679801999991</v>
      </c>
      <c r="K35" s="17">
        <f t="shared" si="23"/>
        <v>2929.5334599999996</v>
      </c>
      <c r="L35" s="17">
        <f t="shared" si="23"/>
        <v>2544.3380113999997</v>
      </c>
      <c r="M35" s="17">
        <f t="shared" si="23"/>
        <v>3141.8989781999999</v>
      </c>
      <c r="N35" s="17">
        <f t="shared" si="23"/>
        <v>3002.4810097999998</v>
      </c>
      <c r="O35" s="17">
        <f t="shared" si="23"/>
        <v>2556.8475411999993</v>
      </c>
      <c r="P35" s="17">
        <f t="shared" si="23"/>
        <v>2296.6447599999997</v>
      </c>
      <c r="Q35" s="17">
        <f t="shared" si="23"/>
        <v>2301.5254151999998</v>
      </c>
      <c r="R35" s="17">
        <f t="shared" si="23"/>
        <v>2531.5547999999999</v>
      </c>
      <c r="S35" s="17">
        <f t="shared" si="23"/>
        <v>2471.1167799999998</v>
      </c>
      <c r="T35" s="17">
        <f t="shared" si="23"/>
        <v>2837.1659199999999</v>
      </c>
      <c r="U35" s="17">
        <f t="shared" si="23"/>
        <v>2343.1507999999999</v>
      </c>
      <c r="V35" s="17">
        <f t="shared" si="23"/>
        <v>2918.2788</v>
      </c>
      <c r="W35" s="17">
        <f t="shared" si="23"/>
        <v>2097.0852600000003</v>
      </c>
      <c r="X35" s="17">
        <f t="shared" si="23"/>
        <v>2821.2011600000001</v>
      </c>
      <c r="Y35" s="17">
        <f t="shared" si="23"/>
        <v>2841.7272800000001</v>
      </c>
      <c r="Z35" s="17">
        <f t="shared" si="23"/>
        <v>2818.6924119999999</v>
      </c>
      <c r="AA35" s="17">
        <f t="shared" si="23"/>
        <v>2820.0950301999992</v>
      </c>
      <c r="AB35" s="17">
        <f t="shared" si="23"/>
        <v>2820.0950301999992</v>
      </c>
      <c r="AC35" s="17">
        <f t="shared" si="23"/>
        <v>2360.9996000000001</v>
      </c>
      <c r="AD35" s="17">
        <f t="shared" si="23"/>
        <v>2921.5510799999993</v>
      </c>
      <c r="AE35" s="83"/>
      <c r="AF35" s="17">
        <f>AF34*AF26</f>
        <v>2241.9084399999997</v>
      </c>
      <c r="AG35" s="17">
        <f t="shared" ref="AG35:AJ35" si="24">AG34*AG26</f>
        <v>2091.3835599999998</v>
      </c>
      <c r="AH35" s="17"/>
      <c r="AI35" s="17">
        <f>AI34*AI26</f>
        <v>2680.9393399999994</v>
      </c>
      <c r="AJ35" s="17">
        <f t="shared" si="24"/>
        <v>2758.4824599999997</v>
      </c>
      <c r="AK35" s="17">
        <f>AK34*AK26</f>
        <v>1879.2803199999998</v>
      </c>
      <c r="AL35" s="79"/>
    </row>
    <row r="36" spans="1:38" x14ac:dyDescent="0.3">
      <c r="A36" s="112"/>
      <c r="B36" s="10"/>
      <c r="C36" s="115" t="s">
        <v>34</v>
      </c>
      <c r="D36" s="5" t="s">
        <v>76</v>
      </c>
      <c r="E36" s="6">
        <f>E8*E27</f>
        <v>1.6674999999999998</v>
      </c>
      <c r="F36" s="6">
        <f>F8*F27</f>
        <v>2.005255</v>
      </c>
      <c r="G36" s="6">
        <f t="shared" ref="G36:AD36" si="25">G8*G27</f>
        <v>2.6449999999999996</v>
      </c>
      <c r="H36" s="6">
        <f t="shared" si="25"/>
        <v>1.7479999999999998</v>
      </c>
      <c r="I36" s="6">
        <f t="shared" si="25"/>
        <v>1.5087999999999999</v>
      </c>
      <c r="J36" s="6">
        <f t="shared" si="25"/>
        <v>1.6329999999999998</v>
      </c>
      <c r="K36" s="6">
        <f t="shared" si="25"/>
        <v>1.6329999999999998</v>
      </c>
      <c r="L36" s="6">
        <f t="shared" si="25"/>
        <v>1.6329999999999998</v>
      </c>
      <c r="M36" s="6">
        <f t="shared" si="25"/>
        <v>1.5754999999999999</v>
      </c>
      <c r="N36" s="6">
        <f t="shared" si="25"/>
        <v>1.5754999999999999</v>
      </c>
      <c r="O36" s="6">
        <f t="shared" si="25"/>
        <v>1.3454999999999999</v>
      </c>
      <c r="P36" s="6">
        <f t="shared" si="25"/>
        <v>1.7479999999999998</v>
      </c>
      <c r="Q36" s="6">
        <f t="shared" si="25"/>
        <v>1.7479999999999998</v>
      </c>
      <c r="R36" s="6">
        <f t="shared" si="25"/>
        <v>0.69</v>
      </c>
      <c r="S36" s="6">
        <f t="shared" si="25"/>
        <v>1.1342449999999999</v>
      </c>
      <c r="T36" s="6">
        <f t="shared" si="25"/>
        <v>1.2901849999999997</v>
      </c>
      <c r="U36" s="6">
        <f t="shared" si="25"/>
        <v>1.5003</v>
      </c>
      <c r="V36" s="6">
        <f t="shared" si="25"/>
        <v>1.3225</v>
      </c>
      <c r="W36" s="6">
        <f t="shared" si="25"/>
        <v>2.5414999999999996</v>
      </c>
      <c r="X36" s="6">
        <f t="shared" si="25"/>
        <v>1.41404</v>
      </c>
      <c r="Y36" s="6">
        <f t="shared" si="25"/>
        <v>1.3779299999999999</v>
      </c>
      <c r="Z36" s="6">
        <f t="shared" si="25"/>
        <v>2.0299684999999998</v>
      </c>
      <c r="AA36" s="6">
        <f t="shared" si="25"/>
        <v>1.7548999999999999</v>
      </c>
      <c r="AB36" s="6">
        <f t="shared" si="25"/>
        <v>1.7548999999999999</v>
      </c>
      <c r="AC36" s="6">
        <f t="shared" si="25"/>
        <v>1.5525</v>
      </c>
      <c r="AD36" s="6">
        <f t="shared" si="25"/>
        <v>1.7479999999999998</v>
      </c>
      <c r="AE36" s="83"/>
      <c r="AF36" s="6">
        <f>AF8*AF27</f>
        <v>2.4931999999999999</v>
      </c>
      <c r="AG36" s="6">
        <f t="shared" ref="AG36:AJ36" si="26">AG8*AG27</f>
        <v>2.5644999999999998</v>
      </c>
      <c r="AH36" s="6"/>
      <c r="AI36" s="6">
        <f>AI8*AI27</f>
        <v>2.8500449999999997</v>
      </c>
      <c r="AJ36" s="6">
        <f t="shared" si="26"/>
        <v>2.4402999999999997</v>
      </c>
      <c r="AK36" s="6">
        <f>AK8*AK27</f>
        <v>2.2769999999999997</v>
      </c>
      <c r="AL36" s="79"/>
    </row>
    <row r="37" spans="1:38" x14ac:dyDescent="0.3">
      <c r="A37" s="112"/>
      <c r="B37" s="10"/>
      <c r="C37" s="115"/>
      <c r="D37" s="16" t="s">
        <v>77</v>
      </c>
      <c r="E37" s="17">
        <f>E36*365</f>
        <v>608.63749999999993</v>
      </c>
      <c r="F37" s="17">
        <f>F36*365</f>
        <v>731.91807500000004</v>
      </c>
      <c r="G37" s="17">
        <f t="shared" ref="G37:AD37" si="27">G36*365</f>
        <v>965.42499999999984</v>
      </c>
      <c r="H37" s="17">
        <f t="shared" si="27"/>
        <v>638.01999999999987</v>
      </c>
      <c r="I37" s="17">
        <f t="shared" si="27"/>
        <v>550.71199999999999</v>
      </c>
      <c r="J37" s="17">
        <f t="shared" si="27"/>
        <v>596.04499999999996</v>
      </c>
      <c r="K37" s="17">
        <f t="shared" si="27"/>
        <v>596.04499999999996</v>
      </c>
      <c r="L37" s="17">
        <f t="shared" si="27"/>
        <v>596.04499999999996</v>
      </c>
      <c r="M37" s="17">
        <f t="shared" si="27"/>
        <v>575.0575</v>
      </c>
      <c r="N37" s="17">
        <f t="shared" si="27"/>
        <v>575.0575</v>
      </c>
      <c r="O37" s="17">
        <f t="shared" si="27"/>
        <v>491.10749999999996</v>
      </c>
      <c r="P37" s="17">
        <f t="shared" si="27"/>
        <v>638.01999999999987</v>
      </c>
      <c r="Q37" s="17">
        <f t="shared" si="27"/>
        <v>638.01999999999987</v>
      </c>
      <c r="R37" s="17">
        <f t="shared" si="27"/>
        <v>251.85</v>
      </c>
      <c r="S37" s="17">
        <f t="shared" si="27"/>
        <v>413.99942499999997</v>
      </c>
      <c r="T37" s="17">
        <f t="shared" si="27"/>
        <v>470.9175249999999</v>
      </c>
      <c r="U37" s="17">
        <f t="shared" si="27"/>
        <v>547.60950000000003</v>
      </c>
      <c r="V37" s="17">
        <f t="shared" si="27"/>
        <v>482.71249999999998</v>
      </c>
      <c r="W37" s="17">
        <f t="shared" si="27"/>
        <v>927.64749999999992</v>
      </c>
      <c r="X37" s="17">
        <f t="shared" si="27"/>
        <v>516.12459999999999</v>
      </c>
      <c r="Y37" s="17">
        <f t="shared" si="27"/>
        <v>502.94444999999996</v>
      </c>
      <c r="Z37" s="17">
        <f t="shared" si="27"/>
        <v>740.93850249999991</v>
      </c>
      <c r="AA37" s="17">
        <f t="shared" si="27"/>
        <v>640.5385</v>
      </c>
      <c r="AB37" s="17">
        <f t="shared" si="27"/>
        <v>640.5385</v>
      </c>
      <c r="AC37" s="17">
        <f t="shared" si="27"/>
        <v>566.66250000000002</v>
      </c>
      <c r="AD37" s="17">
        <f t="shared" si="27"/>
        <v>638.01999999999987</v>
      </c>
      <c r="AE37" s="83"/>
      <c r="AF37" s="17">
        <f>AF36*365</f>
        <v>910.01799999999992</v>
      </c>
      <c r="AG37" s="17">
        <f t="shared" ref="AG37:AJ37" si="28">AG36*365</f>
        <v>936.0424999999999</v>
      </c>
      <c r="AH37" s="17"/>
      <c r="AI37" s="17">
        <f>AI36*365</f>
        <v>1040.2664249999998</v>
      </c>
      <c r="AJ37" s="17">
        <f t="shared" si="28"/>
        <v>890.70949999999993</v>
      </c>
      <c r="AK37" s="17">
        <f>AK36*365</f>
        <v>831.1049999999999</v>
      </c>
      <c r="AL37" s="79"/>
    </row>
    <row r="38" spans="1:38" x14ac:dyDescent="0.3">
      <c r="A38" s="112"/>
      <c r="B38" s="10"/>
      <c r="C38" s="116" t="s">
        <v>86</v>
      </c>
      <c r="D38" s="18" t="s">
        <v>78</v>
      </c>
      <c r="E38" s="20">
        <f>E35+E37</f>
        <v>2903.5717499999996</v>
      </c>
      <c r="F38" s="20">
        <f>F35+F37</f>
        <v>2761.7980915670601</v>
      </c>
      <c r="G38" s="20">
        <f t="shared" ref="G38:AD38" si="29">G35+G37</f>
        <v>3065.3725134000001</v>
      </c>
      <c r="H38" s="20">
        <f t="shared" si="29"/>
        <v>2777.04354418</v>
      </c>
      <c r="I38" s="20">
        <f t="shared" si="29"/>
        <v>2826.8306400000001</v>
      </c>
      <c r="J38" s="20">
        <f>J35+J37</f>
        <v>3493.1129801999991</v>
      </c>
      <c r="K38" s="20">
        <f>K35+K37</f>
        <v>3525.5784599999997</v>
      </c>
      <c r="L38" s="20">
        <f t="shared" si="29"/>
        <v>3140.3830113999998</v>
      </c>
      <c r="M38" s="20">
        <f t="shared" si="29"/>
        <v>3716.9564781999998</v>
      </c>
      <c r="N38" s="20">
        <f t="shared" si="29"/>
        <v>3577.5385097999997</v>
      </c>
      <c r="O38" s="20">
        <f t="shared" si="29"/>
        <v>3047.9550411999994</v>
      </c>
      <c r="P38" s="20">
        <f t="shared" si="29"/>
        <v>2934.6647599999997</v>
      </c>
      <c r="Q38" s="20">
        <f t="shared" si="29"/>
        <v>2939.5454151999998</v>
      </c>
      <c r="R38" s="20">
        <f t="shared" si="29"/>
        <v>2783.4047999999998</v>
      </c>
      <c r="S38" s="20">
        <f t="shared" si="29"/>
        <v>2885.1162049999998</v>
      </c>
      <c r="T38" s="20">
        <f t="shared" si="29"/>
        <v>3308.0834449999998</v>
      </c>
      <c r="U38" s="20">
        <f t="shared" si="29"/>
        <v>2890.7602999999999</v>
      </c>
      <c r="V38" s="20">
        <f t="shared" si="29"/>
        <v>3400.9913000000001</v>
      </c>
      <c r="W38" s="20">
        <f t="shared" si="29"/>
        <v>3024.7327600000003</v>
      </c>
      <c r="X38" s="20">
        <f t="shared" si="29"/>
        <v>3337.3257600000002</v>
      </c>
      <c r="Y38" s="20">
        <f t="shared" si="29"/>
        <v>3344.67173</v>
      </c>
      <c r="Z38" s="20">
        <f t="shared" si="29"/>
        <v>3559.6309144999996</v>
      </c>
      <c r="AA38" s="20">
        <f t="shared" si="29"/>
        <v>3460.6335301999993</v>
      </c>
      <c r="AB38" s="20">
        <f t="shared" si="29"/>
        <v>3460.6335301999993</v>
      </c>
      <c r="AC38" s="20">
        <f t="shared" si="29"/>
        <v>2927.6621</v>
      </c>
      <c r="AD38" s="20">
        <f t="shared" si="29"/>
        <v>3559.5710799999993</v>
      </c>
      <c r="AE38" s="83"/>
      <c r="AF38" s="20">
        <f>AF35+AF37</f>
        <v>3151.9264399999997</v>
      </c>
      <c r="AG38" s="20">
        <f t="shared" ref="AG38:AJ38" si="30">AG35+AG37</f>
        <v>3027.4260599999998</v>
      </c>
      <c r="AH38" s="20"/>
      <c r="AI38" s="20">
        <f>AI35+AI37</f>
        <v>3721.2057649999992</v>
      </c>
      <c r="AJ38" s="20">
        <f t="shared" si="30"/>
        <v>3649.1919599999997</v>
      </c>
      <c r="AK38" s="20">
        <f>AK35+AK37</f>
        <v>2710.3853199999999</v>
      </c>
      <c r="AL38" s="79"/>
    </row>
    <row r="39" spans="1:38" x14ac:dyDescent="0.3">
      <c r="A39" s="112"/>
      <c r="B39" s="10"/>
      <c r="C39" s="116"/>
      <c r="D39" s="18" t="s">
        <v>28</v>
      </c>
      <c r="E39" s="20">
        <f>(E23*E17)+E16</f>
        <v>0</v>
      </c>
      <c r="F39" s="20">
        <f>(F23*F17)+F16</f>
        <v>200</v>
      </c>
      <c r="G39" s="20">
        <f t="shared" ref="G39:AD39" si="31">(G23*G17)+G16</f>
        <v>183.92235080399999</v>
      </c>
      <c r="H39" s="20">
        <f t="shared" si="31"/>
        <v>0</v>
      </c>
      <c r="I39" s="20">
        <f t="shared" si="31"/>
        <v>0</v>
      </c>
      <c r="J39" s="20">
        <f t="shared" si="31"/>
        <v>0</v>
      </c>
      <c r="K39" s="20">
        <f t="shared" si="31"/>
        <v>0</v>
      </c>
      <c r="L39" s="20">
        <f t="shared" si="31"/>
        <v>0</v>
      </c>
      <c r="M39" s="20">
        <f t="shared" si="31"/>
        <v>0</v>
      </c>
      <c r="N39" s="20">
        <f t="shared" si="31"/>
        <v>0</v>
      </c>
      <c r="O39" s="20">
        <f t="shared" si="31"/>
        <v>0</v>
      </c>
      <c r="P39" s="20">
        <f t="shared" si="31"/>
        <v>0</v>
      </c>
      <c r="Q39" s="20">
        <f t="shared" si="31"/>
        <v>0</v>
      </c>
      <c r="R39" s="20">
        <f t="shared" si="31"/>
        <v>0</v>
      </c>
      <c r="S39" s="20">
        <f t="shared" si="31"/>
        <v>0</v>
      </c>
      <c r="T39" s="20">
        <f t="shared" si="31"/>
        <v>298.48500669999999</v>
      </c>
      <c r="U39" s="20">
        <f t="shared" si="31"/>
        <v>0</v>
      </c>
      <c r="V39" s="20">
        <f t="shared" si="31"/>
        <v>0</v>
      </c>
      <c r="W39" s="20">
        <f t="shared" si="31"/>
        <v>250</v>
      </c>
      <c r="X39" s="20">
        <f t="shared" si="31"/>
        <v>200</v>
      </c>
      <c r="Y39" s="20">
        <f t="shared" si="31"/>
        <v>120</v>
      </c>
      <c r="Z39" s="20">
        <f t="shared" si="31"/>
        <v>0</v>
      </c>
      <c r="AA39" s="20">
        <f t="shared" si="31"/>
        <v>0</v>
      </c>
      <c r="AB39" s="20">
        <f t="shared" si="31"/>
        <v>0</v>
      </c>
      <c r="AC39" s="20">
        <f t="shared" si="31"/>
        <v>150</v>
      </c>
      <c r="AD39" s="20">
        <f t="shared" si="31"/>
        <v>0</v>
      </c>
      <c r="AE39" s="83"/>
      <c r="AF39" s="20">
        <f>(AF23*AF17)+AF16</f>
        <v>0</v>
      </c>
      <c r="AG39" s="19">
        <f t="shared" ref="AG39:AJ39" si="32">(AG23*AG17)+AG16</f>
        <v>0</v>
      </c>
      <c r="AH39" s="19"/>
      <c r="AI39" s="20">
        <f>(AI23*AI17)+AI16</f>
        <v>240</v>
      </c>
      <c r="AJ39" s="19">
        <f t="shared" si="32"/>
        <v>0</v>
      </c>
      <c r="AK39" s="20">
        <f>(AK23*AK17)+AK16</f>
        <v>0</v>
      </c>
      <c r="AL39" s="79"/>
    </row>
    <row r="40" spans="1:38" x14ac:dyDescent="0.3">
      <c r="A40" s="112"/>
      <c r="B40" s="10"/>
      <c r="C40" s="116"/>
      <c r="D40" s="16" t="s">
        <v>21</v>
      </c>
      <c r="E40" s="17">
        <f>E35+E37-E39</f>
        <v>2903.5717499999996</v>
      </c>
      <c r="F40" s="17">
        <f>F35+F37-F39</f>
        <v>2561.7980915670601</v>
      </c>
      <c r="G40" s="17">
        <f t="shared" ref="G40:AD40" si="33">G35+G37-G39</f>
        <v>2881.4501625960002</v>
      </c>
      <c r="H40" s="17">
        <f t="shared" si="33"/>
        <v>2777.04354418</v>
      </c>
      <c r="I40" s="17">
        <f t="shared" si="33"/>
        <v>2826.8306400000001</v>
      </c>
      <c r="J40" s="17">
        <f t="shared" si="33"/>
        <v>3493.1129801999991</v>
      </c>
      <c r="K40" s="17">
        <f t="shared" si="33"/>
        <v>3525.5784599999997</v>
      </c>
      <c r="L40" s="17">
        <f t="shared" si="33"/>
        <v>3140.3830113999998</v>
      </c>
      <c r="M40" s="17">
        <f t="shared" si="33"/>
        <v>3716.9564781999998</v>
      </c>
      <c r="N40" s="17">
        <f t="shared" si="33"/>
        <v>3577.5385097999997</v>
      </c>
      <c r="O40" s="17">
        <f t="shared" si="33"/>
        <v>3047.9550411999994</v>
      </c>
      <c r="P40" s="17">
        <f t="shared" si="33"/>
        <v>2934.6647599999997</v>
      </c>
      <c r="Q40" s="17">
        <f t="shared" si="33"/>
        <v>2939.5454151999998</v>
      </c>
      <c r="R40" s="17">
        <f t="shared" si="33"/>
        <v>2783.4047999999998</v>
      </c>
      <c r="S40" s="17">
        <f t="shared" si="33"/>
        <v>2885.1162049999998</v>
      </c>
      <c r="T40" s="17">
        <f t="shared" si="33"/>
        <v>3009.5984382999995</v>
      </c>
      <c r="U40" s="17">
        <f t="shared" si="33"/>
        <v>2890.7602999999999</v>
      </c>
      <c r="V40" s="17">
        <f t="shared" si="33"/>
        <v>3400.9913000000001</v>
      </c>
      <c r="W40" s="17">
        <f t="shared" si="33"/>
        <v>2774.7327600000003</v>
      </c>
      <c r="X40" s="17">
        <f t="shared" si="33"/>
        <v>3137.3257600000002</v>
      </c>
      <c r="Y40" s="17">
        <f t="shared" si="33"/>
        <v>3224.67173</v>
      </c>
      <c r="Z40" s="17">
        <f t="shared" si="33"/>
        <v>3559.6309144999996</v>
      </c>
      <c r="AA40" s="17">
        <f t="shared" si="33"/>
        <v>3460.6335301999993</v>
      </c>
      <c r="AB40" s="17">
        <f t="shared" si="33"/>
        <v>3460.6335301999993</v>
      </c>
      <c r="AC40" s="17">
        <f t="shared" si="33"/>
        <v>2777.6621</v>
      </c>
      <c r="AD40" s="17">
        <f t="shared" si="33"/>
        <v>3559.5710799999993</v>
      </c>
      <c r="AE40" s="83"/>
      <c r="AF40" s="17">
        <f>AF35+AF37-AF39</f>
        <v>3151.9264399999997</v>
      </c>
      <c r="AG40" s="17">
        <f t="shared" ref="AG40:AJ40" si="34">AG35+AG37-AG39</f>
        <v>3027.4260599999998</v>
      </c>
      <c r="AH40" s="17"/>
      <c r="AI40" s="17">
        <f>AI35+AI37-AI39</f>
        <v>3481.2057649999992</v>
      </c>
      <c r="AJ40" s="17">
        <f t="shared" si="34"/>
        <v>3649.1919599999997</v>
      </c>
      <c r="AK40" s="17">
        <f>AK35+AK37-AK39</f>
        <v>2710.3853199999999</v>
      </c>
      <c r="AL40" s="79"/>
    </row>
    <row r="41" spans="1:38" x14ac:dyDescent="0.3">
      <c r="A41" s="112"/>
      <c r="B41" s="10"/>
      <c r="C41" s="116"/>
      <c r="D41" s="5" t="s">
        <v>103</v>
      </c>
      <c r="E41" s="6">
        <f>E42/E27</f>
        <v>210.40375</v>
      </c>
      <c r="F41" s="6">
        <f>F42/F27</f>
        <v>185.63754286717827</v>
      </c>
      <c r="G41" s="6">
        <f t="shared" ref="G41:AD41" si="35">G42/G27</f>
        <v>208.80073642000002</v>
      </c>
      <c r="H41" s="6">
        <f t="shared" si="35"/>
        <v>201.23503943333336</v>
      </c>
      <c r="I41" s="6">
        <f t="shared" si="35"/>
        <v>204.84280000000001</v>
      </c>
      <c r="J41" s="6">
        <f t="shared" si="35"/>
        <v>253.12412899999995</v>
      </c>
      <c r="K41" s="6">
        <f t="shared" si="35"/>
        <v>255.47670000000002</v>
      </c>
      <c r="L41" s="6">
        <f t="shared" si="35"/>
        <v>227.56398633333336</v>
      </c>
      <c r="M41" s="6">
        <f t="shared" si="35"/>
        <v>269.34467233333334</v>
      </c>
      <c r="N41" s="6">
        <f t="shared" si="35"/>
        <v>259.24192099999999</v>
      </c>
      <c r="O41" s="6">
        <f t="shared" si="35"/>
        <v>220.86630733333331</v>
      </c>
      <c r="P41" s="6">
        <f t="shared" si="35"/>
        <v>212.65686666666664</v>
      </c>
      <c r="Q41" s="6">
        <f t="shared" si="35"/>
        <v>213.01053733333333</v>
      </c>
      <c r="R41" s="6">
        <f t="shared" si="35"/>
        <v>201.696</v>
      </c>
      <c r="S41" s="6">
        <f t="shared" si="35"/>
        <v>209.06639166666668</v>
      </c>
      <c r="T41" s="6">
        <f t="shared" si="35"/>
        <v>218.08684335507246</v>
      </c>
      <c r="U41" s="6">
        <f t="shared" si="35"/>
        <v>209.47538405797104</v>
      </c>
      <c r="V41" s="6">
        <f t="shared" si="35"/>
        <v>246.44864492753626</v>
      </c>
      <c r="W41" s="6">
        <f t="shared" si="35"/>
        <v>201.06759130434787</v>
      </c>
      <c r="X41" s="6">
        <f t="shared" si="35"/>
        <v>227.34244637681164</v>
      </c>
      <c r="Y41" s="6">
        <f t="shared" si="35"/>
        <v>233.67186449275366</v>
      </c>
      <c r="Z41" s="6">
        <f t="shared" si="35"/>
        <v>257.94426916666669</v>
      </c>
      <c r="AA41" s="6">
        <f t="shared" si="35"/>
        <v>250.77054566666661</v>
      </c>
      <c r="AB41" s="6">
        <f t="shared" si="35"/>
        <v>250.77054566666661</v>
      </c>
      <c r="AC41" s="6">
        <f t="shared" si="35"/>
        <v>201.2798623188406</v>
      </c>
      <c r="AD41" s="6">
        <f t="shared" si="35"/>
        <v>257.93993333333327</v>
      </c>
      <c r="AE41" s="83"/>
      <c r="AF41" s="6">
        <f t="shared" ref="AF41:AJ41" si="36">AF42/AF27</f>
        <v>228.40046666666666</v>
      </c>
      <c r="AG41" s="6">
        <f t="shared" si="36"/>
        <v>219.37869999999998</v>
      </c>
      <c r="AH41" s="6"/>
      <c r="AI41" s="6">
        <f>AI42/AI27</f>
        <v>252.26128731884052</v>
      </c>
      <c r="AJ41" s="6">
        <f t="shared" si="36"/>
        <v>264.43419999999998</v>
      </c>
      <c r="AK41" s="6">
        <f>AK42/AK27</f>
        <v>196.40473333333335</v>
      </c>
      <c r="AL41" s="79"/>
    </row>
    <row r="42" spans="1:38" x14ac:dyDescent="0.3">
      <c r="A42" s="112"/>
      <c r="B42" s="10"/>
      <c r="C42" s="116"/>
      <c r="D42" s="18" t="s">
        <v>84</v>
      </c>
      <c r="E42" s="20">
        <f>E40/12</f>
        <v>241.96431249999998</v>
      </c>
      <c r="F42" s="20">
        <f>F40/12</f>
        <v>213.483174297255</v>
      </c>
      <c r="G42" s="20">
        <f t="shared" ref="G42:AD42" si="37">G40/12</f>
        <v>240.12084688300001</v>
      </c>
      <c r="H42" s="20">
        <f t="shared" si="37"/>
        <v>231.42029534833333</v>
      </c>
      <c r="I42" s="20">
        <f t="shared" si="37"/>
        <v>235.56922</v>
      </c>
      <c r="J42" s="20">
        <f t="shared" si="37"/>
        <v>291.09274834999991</v>
      </c>
      <c r="K42" s="20">
        <f t="shared" si="37"/>
        <v>293.798205</v>
      </c>
      <c r="L42" s="20">
        <f t="shared" si="37"/>
        <v>261.69858428333333</v>
      </c>
      <c r="M42" s="20">
        <f t="shared" si="37"/>
        <v>309.74637318333333</v>
      </c>
      <c r="N42" s="20">
        <f t="shared" si="37"/>
        <v>298.12820914999998</v>
      </c>
      <c r="O42" s="20">
        <f t="shared" si="37"/>
        <v>253.99625343333329</v>
      </c>
      <c r="P42" s="20">
        <f t="shared" si="37"/>
        <v>244.55539666666664</v>
      </c>
      <c r="Q42" s="20">
        <f t="shared" si="37"/>
        <v>244.9621179333333</v>
      </c>
      <c r="R42" s="20">
        <f t="shared" si="37"/>
        <v>231.95039999999997</v>
      </c>
      <c r="S42" s="20">
        <f t="shared" si="37"/>
        <v>240.42635041666665</v>
      </c>
      <c r="T42" s="20">
        <f t="shared" si="37"/>
        <v>250.7998698583333</v>
      </c>
      <c r="U42" s="20">
        <f t="shared" si="37"/>
        <v>240.89669166666667</v>
      </c>
      <c r="V42" s="20">
        <f t="shared" si="37"/>
        <v>283.4159416666667</v>
      </c>
      <c r="W42" s="20">
        <f t="shared" si="37"/>
        <v>231.22773000000004</v>
      </c>
      <c r="X42" s="20">
        <f t="shared" si="37"/>
        <v>261.44381333333337</v>
      </c>
      <c r="Y42" s="20">
        <f t="shared" si="37"/>
        <v>268.72264416666667</v>
      </c>
      <c r="Z42" s="20">
        <f t="shared" si="37"/>
        <v>296.63590954166665</v>
      </c>
      <c r="AA42" s="20">
        <f t="shared" si="37"/>
        <v>288.38612751666659</v>
      </c>
      <c r="AB42" s="20">
        <f t="shared" si="37"/>
        <v>288.38612751666659</v>
      </c>
      <c r="AC42" s="20">
        <f t="shared" si="37"/>
        <v>231.47184166666668</v>
      </c>
      <c r="AD42" s="20">
        <f t="shared" si="37"/>
        <v>296.63092333333327</v>
      </c>
      <c r="AE42" s="83"/>
      <c r="AF42" s="20">
        <f>AF40/12</f>
        <v>262.66053666666664</v>
      </c>
      <c r="AG42" s="20">
        <f t="shared" ref="AG42:AJ42" si="38">AG40/12</f>
        <v>252.28550499999997</v>
      </c>
      <c r="AH42" s="20"/>
      <c r="AI42" s="20">
        <f>AI40/12</f>
        <v>290.10048041666658</v>
      </c>
      <c r="AJ42" s="20">
        <f t="shared" si="38"/>
        <v>304.09932999999995</v>
      </c>
      <c r="AK42" s="20">
        <f>AK40/12</f>
        <v>225.86544333333333</v>
      </c>
      <c r="AL42" s="79"/>
    </row>
    <row r="43" spans="1:38" x14ac:dyDescent="0.3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83"/>
      <c r="AF43" s="32"/>
      <c r="AG43" s="32"/>
      <c r="AH43" s="32"/>
      <c r="AI43" s="32"/>
      <c r="AJ43" s="32"/>
      <c r="AK43" s="32"/>
      <c r="AL43" s="79"/>
    </row>
    <row r="44" spans="1:38" x14ac:dyDescent="0.3">
      <c r="P44" s="91"/>
      <c r="Q44" s="91">
        <f>Q38/1.15</f>
        <v>2556.126448</v>
      </c>
      <c r="AE44" s="83"/>
      <c r="AL44" s="79"/>
    </row>
    <row r="45" spans="1:38" x14ac:dyDescent="0.3">
      <c r="A45" s="41"/>
      <c r="B45" s="41"/>
      <c r="C45" s="41"/>
      <c r="D45" s="41"/>
      <c r="E45" s="38" t="str">
        <f>E58</f>
        <v>Contact EV - Good Charge (Standard)</v>
      </c>
      <c r="F45" s="38" t="str">
        <f>F58</f>
        <v>Meridian EV</v>
      </c>
      <c r="G45" s="38" t="str">
        <f>G58</f>
        <v>Genesis EV Plan</v>
      </c>
      <c r="H45" s="38" t="str">
        <f>H58</f>
        <v>Z Energy - EV at Home Plan</v>
      </c>
      <c r="I45" s="38" t="str">
        <f>I58</f>
        <v>Contact Basic Plan (Standard)</v>
      </c>
      <c r="J45" s="38" t="str">
        <f t="shared" ref="J45:AD45" si="39">J58</f>
        <v>Ecotricity ecoSAVER (Standard)</v>
      </c>
      <c r="K45" s="38" t="str">
        <f t="shared" si="39"/>
        <v>Ecotricity ecoANYTIME (Standard)</v>
      </c>
      <c r="L45" s="38" t="str">
        <f t="shared" si="39"/>
        <v>Ecotricity ecoWHOLESALE (Standard)</v>
      </c>
      <c r="M45" s="38" t="str">
        <f t="shared" si="39"/>
        <v>Electric Kiwi - Kiwi (Standard)</v>
      </c>
      <c r="N45" s="38" t="str">
        <f t="shared" si="39"/>
        <v>Electric Kiwi - MoveMaster (Standard)</v>
      </c>
      <c r="O45" s="38" t="str">
        <f t="shared" si="39"/>
        <v>Electric Kiwi - Prepay 300 (Standard)</v>
      </c>
      <c r="P45" s="38" t="str">
        <f t="shared" si="39"/>
        <v>Flick Energy Flat (Standard)</v>
      </c>
      <c r="Q45" s="38" t="str">
        <f t="shared" si="39"/>
        <v>Flick Energy Off Peak (Standard)</v>
      </c>
      <c r="R45" s="38" t="str">
        <f t="shared" si="39"/>
        <v>Frank Energy (Standard)</v>
      </c>
      <c r="S45" s="38" t="str">
        <f t="shared" si="39"/>
        <v>Genesis Energy Basic (Standard)</v>
      </c>
      <c r="T45" s="38" t="str">
        <f t="shared" si="39"/>
        <v>Genesis Energy Plus (Standard)</v>
      </c>
      <c r="U45" s="38" t="str">
        <f t="shared" si="39"/>
        <v>Globug (Standard)</v>
      </c>
      <c r="V45" s="38" t="str">
        <f t="shared" si="39"/>
        <v>Mercury Open Term (Standard)</v>
      </c>
      <c r="W45" s="38" t="str">
        <f t="shared" si="39"/>
        <v>Mercury 1 Year Fixed (Standard)</v>
      </c>
      <c r="X45" s="38" t="str">
        <f t="shared" si="39"/>
        <v>Meridian 2- year contract (Standard)</v>
      </c>
      <c r="Y45" s="38" t="str">
        <f t="shared" si="39"/>
        <v>Meridian No Fixed Term (Standard)</v>
      </c>
      <c r="Z45" s="38" t="str">
        <f t="shared" si="39"/>
        <v>Nova Energy (Standard)</v>
      </c>
      <c r="AA45" s="38" t="str">
        <f t="shared" si="39"/>
        <v>Octopus Flexi (Standard)</v>
      </c>
      <c r="AB45" s="38" t="str">
        <f t="shared" si="39"/>
        <v>Octopus Peaker (Standard)</v>
      </c>
      <c r="AC45" s="38" t="str">
        <f t="shared" si="39"/>
        <v>Powershop (Standard)</v>
      </c>
      <c r="AD45" s="38" t="str">
        <f t="shared" si="39"/>
        <v>Z Fuel back home (Standard)</v>
      </c>
      <c r="AE45" s="83"/>
      <c r="AF45" s="38" t="str">
        <f t="shared" ref="AF45:AK45" si="40">AF58</f>
        <v>Contact Broadband Bundle (Standard)</v>
      </c>
      <c r="AG45" s="38" t="str">
        <f t="shared" si="40"/>
        <v>Mercury Broadband Bundle (Standard)</v>
      </c>
      <c r="AH45" s="38"/>
      <c r="AI45" s="38" t="str">
        <f>AI58</f>
        <v>Slingshot (Standard)</v>
      </c>
      <c r="AJ45" s="38" t="str">
        <f t="shared" si="40"/>
        <v>2degrees Bundle (Standard)</v>
      </c>
      <c r="AK45" s="38" t="str">
        <f t="shared" si="40"/>
        <v>Electric Kiwi - PowerShifter (Standard)</v>
      </c>
      <c r="AL45" s="79"/>
    </row>
    <row r="46" spans="1:38" x14ac:dyDescent="0.3">
      <c r="A46" s="76"/>
      <c r="B46" s="120" t="s">
        <v>226</v>
      </c>
      <c r="C46" s="78"/>
      <c r="D46" s="5" t="s">
        <v>117</v>
      </c>
      <c r="E46" s="28">
        <f t="shared" ref="E46:AD47" si="41">E8</f>
        <v>1.45</v>
      </c>
      <c r="F46" s="28">
        <f t="shared" si="41"/>
        <v>1.7437</v>
      </c>
      <c r="G46" s="28">
        <f t="shared" si="41"/>
        <v>2.2999999999999998</v>
      </c>
      <c r="H46" s="28">
        <f t="shared" si="41"/>
        <v>1.52</v>
      </c>
      <c r="I46" s="28">
        <f t="shared" si="41"/>
        <v>1.3120000000000001</v>
      </c>
      <c r="J46" s="28">
        <f t="shared" si="41"/>
        <v>1.42</v>
      </c>
      <c r="K46" s="28">
        <f t="shared" si="41"/>
        <v>1.42</v>
      </c>
      <c r="L46" s="28">
        <f t="shared" si="41"/>
        <v>1.42</v>
      </c>
      <c r="M46" s="28">
        <f t="shared" si="41"/>
        <v>1.37</v>
      </c>
      <c r="N46" s="28">
        <f t="shared" si="41"/>
        <v>1.37</v>
      </c>
      <c r="O46" s="28">
        <f t="shared" si="41"/>
        <v>1.17</v>
      </c>
      <c r="P46" s="28">
        <f t="shared" si="41"/>
        <v>1.52</v>
      </c>
      <c r="Q46" s="28">
        <f t="shared" si="41"/>
        <v>1.52</v>
      </c>
      <c r="R46" s="28">
        <f t="shared" si="41"/>
        <v>0.6</v>
      </c>
      <c r="S46" s="28">
        <f t="shared" si="41"/>
        <v>0.98629999999999995</v>
      </c>
      <c r="T46" s="28">
        <f t="shared" si="41"/>
        <v>1.1218999999999999</v>
      </c>
      <c r="U46" s="28">
        <f t="shared" si="41"/>
        <v>1.3046086956521741</v>
      </c>
      <c r="V46" s="28">
        <f t="shared" si="41"/>
        <v>1.1500000000000001</v>
      </c>
      <c r="W46" s="28">
        <f t="shared" si="41"/>
        <v>2.21</v>
      </c>
      <c r="X46" s="28">
        <f t="shared" si="41"/>
        <v>1.2296</v>
      </c>
      <c r="Y46" s="28">
        <f t="shared" si="41"/>
        <v>1.1981999999999999</v>
      </c>
      <c r="Z46" s="28">
        <f t="shared" si="41"/>
        <v>1.76519</v>
      </c>
      <c r="AA46" s="28">
        <f t="shared" si="41"/>
        <v>1.526</v>
      </c>
      <c r="AB46" s="28">
        <f t="shared" si="41"/>
        <v>1.526</v>
      </c>
      <c r="AC46" s="28">
        <f t="shared" si="41"/>
        <v>1.35</v>
      </c>
      <c r="AD46" s="28">
        <f t="shared" si="41"/>
        <v>1.52</v>
      </c>
      <c r="AE46" s="84"/>
      <c r="AF46" s="28">
        <f t="shared" ref="AF46:AK47" si="42">AF8</f>
        <v>2.1680000000000001</v>
      </c>
      <c r="AG46" s="28">
        <f t="shared" si="42"/>
        <v>2.23</v>
      </c>
      <c r="AH46" s="28"/>
      <c r="AI46" s="28">
        <f>AI8</f>
        <v>2.4782999999999999</v>
      </c>
      <c r="AJ46" s="28">
        <f t="shared" si="42"/>
        <v>2.1219999999999999</v>
      </c>
      <c r="AK46" s="28">
        <f t="shared" si="42"/>
        <v>1.98</v>
      </c>
      <c r="AL46" s="80"/>
    </row>
    <row r="47" spans="1:38" x14ac:dyDescent="0.3">
      <c r="A47" s="76"/>
      <c r="B47" s="120"/>
      <c r="C47" s="78"/>
      <c r="D47" s="5" t="s">
        <v>119</v>
      </c>
      <c r="E47" s="28">
        <f t="shared" si="41"/>
        <v>1.6000000000000001E-3</v>
      </c>
      <c r="F47" s="28">
        <f t="shared" si="41"/>
        <v>0</v>
      </c>
      <c r="G47" s="28">
        <f t="shared" si="41"/>
        <v>0</v>
      </c>
      <c r="H47" s="28">
        <f t="shared" si="41"/>
        <v>0</v>
      </c>
      <c r="I47" s="28">
        <f t="shared" si="41"/>
        <v>1.6000000000000001E-3</v>
      </c>
      <c r="J47" s="28">
        <f t="shared" si="41"/>
        <v>0</v>
      </c>
      <c r="K47" s="28">
        <f t="shared" si="41"/>
        <v>0</v>
      </c>
      <c r="L47" s="28">
        <f t="shared" si="41"/>
        <v>0</v>
      </c>
      <c r="M47" s="28">
        <f t="shared" si="41"/>
        <v>0</v>
      </c>
      <c r="N47" s="28">
        <f t="shared" si="41"/>
        <v>0</v>
      </c>
      <c r="O47" s="28">
        <f t="shared" si="41"/>
        <v>0</v>
      </c>
      <c r="P47" s="28">
        <f t="shared" si="41"/>
        <v>0</v>
      </c>
      <c r="Q47" s="28">
        <f t="shared" si="41"/>
        <v>0</v>
      </c>
      <c r="R47" s="28">
        <f t="shared" si="41"/>
        <v>0</v>
      </c>
      <c r="S47" s="28">
        <f t="shared" si="41"/>
        <v>0</v>
      </c>
      <c r="T47" s="28">
        <f t="shared" si="41"/>
        <v>0</v>
      </c>
      <c r="U47" s="28">
        <f t="shared" si="41"/>
        <v>0</v>
      </c>
      <c r="V47" s="28">
        <f t="shared" si="41"/>
        <v>0</v>
      </c>
      <c r="W47" s="28">
        <f t="shared" si="41"/>
        <v>0</v>
      </c>
      <c r="X47" s="28">
        <f t="shared" si="41"/>
        <v>0</v>
      </c>
      <c r="Y47" s="28">
        <f t="shared" si="41"/>
        <v>0</v>
      </c>
      <c r="Z47" s="28">
        <f t="shared" si="41"/>
        <v>1.9E-3</v>
      </c>
      <c r="AA47" s="28">
        <f t="shared" si="41"/>
        <v>0</v>
      </c>
      <c r="AB47" s="28">
        <f t="shared" si="41"/>
        <v>0</v>
      </c>
      <c r="AC47" s="28">
        <f t="shared" si="41"/>
        <v>0</v>
      </c>
      <c r="AD47" s="28">
        <f t="shared" si="41"/>
        <v>0</v>
      </c>
      <c r="AE47" s="84"/>
      <c r="AF47" s="28">
        <f t="shared" si="42"/>
        <v>1.6000000000000001E-3</v>
      </c>
      <c r="AG47" s="28">
        <f t="shared" si="42"/>
        <v>0</v>
      </c>
      <c r="AH47" s="28"/>
      <c r="AI47" s="28">
        <f>AI9</f>
        <v>0</v>
      </c>
      <c r="AJ47" s="28">
        <f t="shared" si="42"/>
        <v>0</v>
      </c>
      <c r="AK47" s="28">
        <f t="shared" si="42"/>
        <v>0</v>
      </c>
      <c r="AL47" s="80"/>
    </row>
    <row r="48" spans="1:38" x14ac:dyDescent="0.3">
      <c r="A48" s="76"/>
      <c r="B48" s="120"/>
      <c r="C48" s="78"/>
      <c r="D48" s="5" t="s">
        <v>118</v>
      </c>
      <c r="E48" s="28">
        <f>MIN(E10:E15)</f>
        <v>0.121</v>
      </c>
      <c r="F48" s="28">
        <f>MIN(F10:F15)</f>
        <v>0.111217</v>
      </c>
      <c r="G48" s="28">
        <f>MIN(G10:G15)</f>
        <v>0.12</v>
      </c>
      <c r="H48" s="28">
        <f>H14*0.7+H15*0.3</f>
        <v>0.111303</v>
      </c>
      <c r="I48" s="28">
        <f t="shared" ref="I48:AD48" si="43">MIN(I10:I15)</f>
        <v>0.19800000000000001</v>
      </c>
      <c r="J48" s="28">
        <f t="shared" si="43"/>
        <v>0.24279999999999999</v>
      </c>
      <c r="K48" s="28">
        <f t="shared" si="43"/>
        <v>0.24759999999999999</v>
      </c>
      <c r="L48" s="28">
        <f t="shared" si="43"/>
        <v>0.20480000000000001</v>
      </c>
      <c r="M48" s="28">
        <f t="shared" si="43"/>
        <v>0.24970000000000001</v>
      </c>
      <c r="N48" s="28">
        <f t="shared" si="43"/>
        <v>0.1686</v>
      </c>
      <c r="O48" s="28">
        <f t="shared" si="43"/>
        <v>0.20319999999999999</v>
      </c>
      <c r="P48" s="28">
        <f t="shared" si="43"/>
        <v>0.2014</v>
      </c>
      <c r="Q48" s="28">
        <f t="shared" si="43"/>
        <v>0.1681</v>
      </c>
      <c r="R48" s="28">
        <f t="shared" si="43"/>
        <v>0.222</v>
      </c>
      <c r="S48" s="28">
        <f t="shared" si="43"/>
        <v>0.2167</v>
      </c>
      <c r="T48" s="28">
        <f t="shared" si="43"/>
        <v>0.24879999999999999</v>
      </c>
      <c r="U48" s="28">
        <f t="shared" si="43"/>
        <v>0.20547826086956525</v>
      </c>
      <c r="V48" s="28">
        <f t="shared" si="43"/>
        <v>0.25591304347826088</v>
      </c>
      <c r="W48" s="28">
        <f t="shared" si="43"/>
        <v>0.18390000000000001</v>
      </c>
      <c r="X48" s="28">
        <f t="shared" si="43"/>
        <v>0.24740000000000001</v>
      </c>
      <c r="Y48" s="28">
        <f t="shared" si="43"/>
        <v>0.2492</v>
      </c>
      <c r="Z48" s="28">
        <f t="shared" si="43"/>
        <v>0.24528</v>
      </c>
      <c r="AA48" s="28">
        <f t="shared" si="43"/>
        <v>0.151</v>
      </c>
      <c r="AB48" s="28">
        <f t="shared" si="43"/>
        <v>0.151</v>
      </c>
      <c r="AC48" s="28">
        <f t="shared" si="43"/>
        <v>0.20704347826086958</v>
      </c>
      <c r="AD48" s="28">
        <f t="shared" si="43"/>
        <v>0.25619999999999998</v>
      </c>
      <c r="AE48" s="84"/>
      <c r="AF48" s="28">
        <f>MIN(AF10:AF15)</f>
        <v>0.19500000000000001</v>
      </c>
      <c r="AG48" s="28">
        <f>MIN(AG10:AG15)</f>
        <v>0.18340000000000001</v>
      </c>
      <c r="AH48" s="28"/>
      <c r="AI48" s="28">
        <f>MIN(AI10:AI15)</f>
        <v>0.2351</v>
      </c>
      <c r="AJ48" s="28">
        <f>MIN(AJ10:AJ15)</f>
        <v>0.2419</v>
      </c>
      <c r="AK48" s="28">
        <f>MIN(AK10:AK15)</f>
        <v>0.1648</v>
      </c>
      <c r="AL48" s="80"/>
    </row>
    <row r="49" spans="1:38" x14ac:dyDescent="0.3">
      <c r="A49" s="76"/>
      <c r="B49" s="120"/>
      <c r="C49" s="78">
        <v>24</v>
      </c>
      <c r="D49" s="5" t="s">
        <v>120</v>
      </c>
      <c r="E49" s="10">
        <f t="shared" ref="E49:AI49" si="44">$C$49</f>
        <v>24</v>
      </c>
      <c r="F49" s="10">
        <f t="shared" si="44"/>
        <v>24</v>
      </c>
      <c r="G49" s="10">
        <f t="shared" si="44"/>
        <v>24</v>
      </c>
      <c r="H49" s="10">
        <f t="shared" si="44"/>
        <v>24</v>
      </c>
      <c r="I49" s="10">
        <f t="shared" si="44"/>
        <v>24</v>
      </c>
      <c r="J49" s="10">
        <f t="shared" si="44"/>
        <v>24</v>
      </c>
      <c r="K49" s="10">
        <f t="shared" si="44"/>
        <v>24</v>
      </c>
      <c r="L49" s="10">
        <f t="shared" si="44"/>
        <v>24</v>
      </c>
      <c r="M49" s="10">
        <f t="shared" si="44"/>
        <v>24</v>
      </c>
      <c r="N49" s="10">
        <f t="shared" si="44"/>
        <v>24</v>
      </c>
      <c r="O49" s="10">
        <f t="shared" si="44"/>
        <v>24</v>
      </c>
      <c r="P49" s="10">
        <f t="shared" si="44"/>
        <v>24</v>
      </c>
      <c r="Q49" s="10">
        <f t="shared" si="44"/>
        <v>24</v>
      </c>
      <c r="R49" s="10">
        <f t="shared" si="44"/>
        <v>24</v>
      </c>
      <c r="S49" s="10">
        <f t="shared" si="44"/>
        <v>24</v>
      </c>
      <c r="T49" s="10">
        <f t="shared" si="44"/>
        <v>24</v>
      </c>
      <c r="U49" s="10">
        <f t="shared" si="44"/>
        <v>24</v>
      </c>
      <c r="V49" s="10">
        <f t="shared" si="44"/>
        <v>24</v>
      </c>
      <c r="W49" s="10">
        <f t="shared" si="44"/>
        <v>24</v>
      </c>
      <c r="X49" s="10">
        <f t="shared" si="44"/>
        <v>24</v>
      </c>
      <c r="Y49" s="10">
        <f t="shared" si="44"/>
        <v>24</v>
      </c>
      <c r="Z49" s="10">
        <f t="shared" si="44"/>
        <v>24</v>
      </c>
      <c r="AA49" s="10">
        <f t="shared" si="44"/>
        <v>24</v>
      </c>
      <c r="AB49" s="10">
        <f t="shared" si="44"/>
        <v>24</v>
      </c>
      <c r="AC49" s="10">
        <f t="shared" si="44"/>
        <v>24</v>
      </c>
      <c r="AD49" s="10">
        <f t="shared" si="44"/>
        <v>24</v>
      </c>
      <c r="AE49" s="83"/>
      <c r="AF49" s="10">
        <f>$C$49</f>
        <v>24</v>
      </c>
      <c r="AG49" s="10">
        <f>$C$49</f>
        <v>24</v>
      </c>
      <c r="AH49" s="10"/>
      <c r="AI49" s="10">
        <f t="shared" si="44"/>
        <v>24</v>
      </c>
      <c r="AJ49" s="10">
        <f>$C$49</f>
        <v>24</v>
      </c>
      <c r="AK49" s="10">
        <f>$C$49</f>
        <v>24</v>
      </c>
      <c r="AL49" s="79"/>
    </row>
    <row r="50" spans="1:38" x14ac:dyDescent="0.3">
      <c r="A50" s="76"/>
      <c r="B50" s="120"/>
      <c r="C50" s="78"/>
      <c r="D50" s="5" t="s">
        <v>126</v>
      </c>
      <c r="E50" s="11">
        <f>E49*E48</f>
        <v>2.9039999999999999</v>
      </c>
      <c r="F50" s="11">
        <f t="shared" ref="F50:AD50" si="45">F49*F48</f>
        <v>2.6692079999999998</v>
      </c>
      <c r="G50" s="11">
        <f t="shared" si="45"/>
        <v>2.88</v>
      </c>
      <c r="H50" s="11">
        <f t="shared" si="45"/>
        <v>2.6712720000000001</v>
      </c>
      <c r="I50" s="11">
        <f t="shared" si="45"/>
        <v>4.7520000000000007</v>
      </c>
      <c r="J50" s="11">
        <f t="shared" si="45"/>
        <v>5.8271999999999995</v>
      </c>
      <c r="K50" s="11">
        <f t="shared" si="45"/>
        <v>5.9423999999999992</v>
      </c>
      <c r="L50" s="11">
        <f t="shared" si="45"/>
        <v>4.9152000000000005</v>
      </c>
      <c r="M50" s="11">
        <f t="shared" si="45"/>
        <v>5.9927999999999999</v>
      </c>
      <c r="N50" s="11">
        <f t="shared" si="45"/>
        <v>4.0464000000000002</v>
      </c>
      <c r="O50" s="11">
        <f t="shared" si="45"/>
        <v>4.8767999999999994</v>
      </c>
      <c r="P50" s="11">
        <f t="shared" si="45"/>
        <v>4.8335999999999997</v>
      </c>
      <c r="Q50" s="11">
        <f t="shared" si="45"/>
        <v>4.0343999999999998</v>
      </c>
      <c r="R50" s="11">
        <f t="shared" si="45"/>
        <v>5.3280000000000003</v>
      </c>
      <c r="S50" s="11">
        <f t="shared" si="45"/>
        <v>5.2008000000000001</v>
      </c>
      <c r="T50" s="11">
        <f t="shared" si="45"/>
        <v>5.9711999999999996</v>
      </c>
      <c r="U50" s="11">
        <f t="shared" si="45"/>
        <v>4.9314782608695662</v>
      </c>
      <c r="V50" s="11">
        <f t="shared" si="45"/>
        <v>6.1419130434782616</v>
      </c>
      <c r="W50" s="11">
        <f t="shared" si="45"/>
        <v>4.4136000000000006</v>
      </c>
      <c r="X50" s="11">
        <f t="shared" si="45"/>
        <v>5.9375999999999998</v>
      </c>
      <c r="Y50" s="11">
        <f t="shared" si="45"/>
        <v>5.9808000000000003</v>
      </c>
      <c r="Z50" s="11">
        <f t="shared" si="45"/>
        <v>5.8867200000000004</v>
      </c>
      <c r="AA50" s="11">
        <f t="shared" si="45"/>
        <v>3.6239999999999997</v>
      </c>
      <c r="AB50" s="11">
        <f t="shared" si="45"/>
        <v>3.6239999999999997</v>
      </c>
      <c r="AC50" s="11">
        <f t="shared" si="45"/>
        <v>4.9690434782608701</v>
      </c>
      <c r="AD50" s="11">
        <f t="shared" si="45"/>
        <v>6.1487999999999996</v>
      </c>
      <c r="AE50" s="85"/>
      <c r="AF50" s="11">
        <f t="shared" ref="AF50:AK50" si="46">AF49*AF48</f>
        <v>4.68</v>
      </c>
      <c r="AG50" s="11">
        <f t="shared" si="46"/>
        <v>4.4016000000000002</v>
      </c>
      <c r="AH50" s="11"/>
      <c r="AI50" s="11">
        <f>AI49*AI48</f>
        <v>5.6424000000000003</v>
      </c>
      <c r="AJ50" s="11">
        <f t="shared" si="46"/>
        <v>5.8056000000000001</v>
      </c>
      <c r="AK50" s="11">
        <f t="shared" si="46"/>
        <v>3.9552</v>
      </c>
      <c r="AL50" s="81"/>
    </row>
    <row r="51" spans="1:38" x14ac:dyDescent="0.3">
      <c r="A51" s="76"/>
      <c r="B51" s="120"/>
      <c r="C51" s="78"/>
      <c r="D51" s="5" t="s">
        <v>121</v>
      </c>
      <c r="E51" s="11">
        <f>E49*E47</f>
        <v>3.8400000000000004E-2</v>
      </c>
      <c r="F51" s="11">
        <f t="shared" ref="F51:AD51" si="47">F49*F47</f>
        <v>0</v>
      </c>
      <c r="G51" s="11">
        <f t="shared" si="47"/>
        <v>0</v>
      </c>
      <c r="H51" s="11">
        <f t="shared" si="47"/>
        <v>0</v>
      </c>
      <c r="I51" s="11">
        <f t="shared" si="47"/>
        <v>3.8400000000000004E-2</v>
      </c>
      <c r="J51" s="11">
        <f t="shared" si="47"/>
        <v>0</v>
      </c>
      <c r="K51" s="11">
        <f t="shared" si="47"/>
        <v>0</v>
      </c>
      <c r="L51" s="11">
        <f t="shared" si="47"/>
        <v>0</v>
      </c>
      <c r="M51" s="11">
        <f t="shared" si="47"/>
        <v>0</v>
      </c>
      <c r="N51" s="11">
        <f t="shared" si="47"/>
        <v>0</v>
      </c>
      <c r="O51" s="11">
        <f t="shared" si="47"/>
        <v>0</v>
      </c>
      <c r="P51" s="11">
        <f t="shared" si="47"/>
        <v>0</v>
      </c>
      <c r="Q51" s="11">
        <f t="shared" si="47"/>
        <v>0</v>
      </c>
      <c r="R51" s="11">
        <f t="shared" si="47"/>
        <v>0</v>
      </c>
      <c r="S51" s="11">
        <f t="shared" si="47"/>
        <v>0</v>
      </c>
      <c r="T51" s="11">
        <f t="shared" si="47"/>
        <v>0</v>
      </c>
      <c r="U51" s="11">
        <f t="shared" si="47"/>
        <v>0</v>
      </c>
      <c r="V51" s="11">
        <f t="shared" si="47"/>
        <v>0</v>
      </c>
      <c r="W51" s="11">
        <f t="shared" si="47"/>
        <v>0</v>
      </c>
      <c r="X51" s="11">
        <f t="shared" si="47"/>
        <v>0</v>
      </c>
      <c r="Y51" s="11">
        <f t="shared" si="47"/>
        <v>0</v>
      </c>
      <c r="Z51" s="11">
        <f t="shared" si="47"/>
        <v>4.5600000000000002E-2</v>
      </c>
      <c r="AA51" s="11">
        <f t="shared" si="47"/>
        <v>0</v>
      </c>
      <c r="AB51" s="11">
        <f t="shared" si="47"/>
        <v>0</v>
      </c>
      <c r="AC51" s="11">
        <f t="shared" si="47"/>
        <v>0</v>
      </c>
      <c r="AD51" s="11">
        <f t="shared" si="47"/>
        <v>0</v>
      </c>
      <c r="AE51" s="85"/>
      <c r="AF51" s="11">
        <f t="shared" ref="AF51:AK51" si="48">AF49*AF47</f>
        <v>3.8400000000000004E-2</v>
      </c>
      <c r="AG51" s="11">
        <f t="shared" si="48"/>
        <v>0</v>
      </c>
      <c r="AH51" s="11"/>
      <c r="AI51" s="11">
        <f>AI49*AI47</f>
        <v>0</v>
      </c>
      <c r="AJ51" s="11">
        <f t="shared" si="48"/>
        <v>0</v>
      </c>
      <c r="AK51" s="11">
        <f t="shared" si="48"/>
        <v>0</v>
      </c>
      <c r="AL51" s="81"/>
    </row>
    <row r="52" spans="1:38" x14ac:dyDescent="0.3">
      <c r="A52" s="76"/>
      <c r="B52" s="120"/>
      <c r="C52" s="78"/>
      <c r="D52" s="5" t="s">
        <v>123</v>
      </c>
      <c r="E52" s="11">
        <f>(E50+E51)*1.15</f>
        <v>3.3837600000000001</v>
      </c>
      <c r="F52" s="11">
        <f t="shared" ref="F52:AD52" si="49">(F50+F51)*1.15</f>
        <v>3.0695891999999994</v>
      </c>
      <c r="G52" s="11">
        <f t="shared" si="49"/>
        <v>3.3119999999999998</v>
      </c>
      <c r="H52" s="11">
        <f t="shared" si="49"/>
        <v>3.0719627999999997</v>
      </c>
      <c r="I52" s="11">
        <f t="shared" si="49"/>
        <v>5.508960000000001</v>
      </c>
      <c r="J52" s="11">
        <f t="shared" si="49"/>
        <v>6.7012799999999988</v>
      </c>
      <c r="K52" s="11">
        <f t="shared" si="49"/>
        <v>6.8337599999999989</v>
      </c>
      <c r="L52" s="11">
        <f t="shared" si="49"/>
        <v>5.6524799999999997</v>
      </c>
      <c r="M52" s="11">
        <f t="shared" si="49"/>
        <v>6.8917199999999994</v>
      </c>
      <c r="N52" s="11">
        <f t="shared" si="49"/>
        <v>4.6533600000000002</v>
      </c>
      <c r="O52" s="11">
        <f t="shared" si="49"/>
        <v>5.6083199999999991</v>
      </c>
      <c r="P52" s="11">
        <f t="shared" si="49"/>
        <v>5.5586399999999996</v>
      </c>
      <c r="Q52" s="11">
        <f t="shared" si="49"/>
        <v>4.6395599999999995</v>
      </c>
      <c r="R52" s="11">
        <f t="shared" si="49"/>
        <v>6.1272000000000002</v>
      </c>
      <c r="S52" s="11">
        <f t="shared" si="49"/>
        <v>5.9809199999999993</v>
      </c>
      <c r="T52" s="11">
        <f t="shared" si="49"/>
        <v>6.8668799999999992</v>
      </c>
      <c r="U52" s="11">
        <f t="shared" si="49"/>
        <v>5.6712000000000007</v>
      </c>
      <c r="V52" s="11">
        <f t="shared" si="49"/>
        <v>7.0632000000000001</v>
      </c>
      <c r="W52" s="11">
        <f t="shared" si="49"/>
        <v>5.0756399999999999</v>
      </c>
      <c r="X52" s="11">
        <f t="shared" si="49"/>
        <v>6.8282399999999992</v>
      </c>
      <c r="Y52" s="11">
        <f t="shared" si="49"/>
        <v>6.8779199999999996</v>
      </c>
      <c r="Z52" s="11">
        <f t="shared" si="49"/>
        <v>6.8221680000000005</v>
      </c>
      <c r="AA52" s="11">
        <f t="shared" si="49"/>
        <v>4.1675999999999993</v>
      </c>
      <c r="AB52" s="11">
        <f t="shared" si="49"/>
        <v>4.1675999999999993</v>
      </c>
      <c r="AC52" s="11">
        <f t="shared" si="49"/>
        <v>5.7144000000000004</v>
      </c>
      <c r="AD52" s="11">
        <f t="shared" si="49"/>
        <v>7.0711199999999987</v>
      </c>
      <c r="AE52" s="85"/>
      <c r="AF52" s="11">
        <f t="shared" ref="AF52:AK52" si="50">(AF50+AF51)*1.15</f>
        <v>5.4261599999999994</v>
      </c>
      <c r="AG52" s="11">
        <f t="shared" si="50"/>
        <v>5.0618400000000001</v>
      </c>
      <c r="AH52" s="11"/>
      <c r="AI52" s="11">
        <f>(AI50+AI51)*1.15</f>
        <v>6.4887600000000001</v>
      </c>
      <c r="AJ52" s="11">
        <f t="shared" si="50"/>
        <v>6.6764399999999995</v>
      </c>
      <c r="AK52" s="11">
        <f t="shared" si="50"/>
        <v>4.5484799999999996</v>
      </c>
      <c r="AL52" s="81"/>
    </row>
    <row r="53" spans="1:38" x14ac:dyDescent="0.3">
      <c r="A53" s="76"/>
      <c r="B53" s="120"/>
      <c r="C53" s="78"/>
      <c r="D53" s="5" t="s">
        <v>124</v>
      </c>
      <c r="E53" s="11">
        <f>E46*1.15</f>
        <v>1.6674999999999998</v>
      </c>
      <c r="F53" s="11">
        <f t="shared" ref="F53:AD53" si="51">F46*1.15</f>
        <v>2.005255</v>
      </c>
      <c r="G53" s="11">
        <f t="shared" si="51"/>
        <v>2.6449999999999996</v>
      </c>
      <c r="H53" s="11">
        <f t="shared" si="51"/>
        <v>1.7479999999999998</v>
      </c>
      <c r="I53" s="11">
        <f t="shared" si="51"/>
        <v>1.5087999999999999</v>
      </c>
      <c r="J53" s="11">
        <f t="shared" si="51"/>
        <v>1.6329999999999998</v>
      </c>
      <c r="K53" s="11">
        <f t="shared" si="51"/>
        <v>1.6329999999999998</v>
      </c>
      <c r="L53" s="11">
        <f t="shared" si="51"/>
        <v>1.6329999999999998</v>
      </c>
      <c r="M53" s="11">
        <f t="shared" si="51"/>
        <v>1.5754999999999999</v>
      </c>
      <c r="N53" s="11">
        <f t="shared" si="51"/>
        <v>1.5754999999999999</v>
      </c>
      <c r="O53" s="11">
        <f t="shared" si="51"/>
        <v>1.3454999999999999</v>
      </c>
      <c r="P53" s="11">
        <f t="shared" si="51"/>
        <v>1.7479999999999998</v>
      </c>
      <c r="Q53" s="11">
        <f t="shared" si="51"/>
        <v>1.7479999999999998</v>
      </c>
      <c r="R53" s="11">
        <f t="shared" si="51"/>
        <v>0.69</v>
      </c>
      <c r="S53" s="11">
        <f t="shared" si="51"/>
        <v>1.1342449999999999</v>
      </c>
      <c r="T53" s="11">
        <f t="shared" si="51"/>
        <v>1.2901849999999997</v>
      </c>
      <c r="U53" s="11">
        <f t="shared" si="51"/>
        <v>1.5003</v>
      </c>
      <c r="V53" s="11">
        <f t="shared" si="51"/>
        <v>1.3225</v>
      </c>
      <c r="W53" s="11">
        <f t="shared" si="51"/>
        <v>2.5414999999999996</v>
      </c>
      <c r="X53" s="11">
        <f t="shared" si="51"/>
        <v>1.41404</v>
      </c>
      <c r="Y53" s="11">
        <f t="shared" si="51"/>
        <v>1.3779299999999999</v>
      </c>
      <c r="Z53" s="11">
        <f t="shared" si="51"/>
        <v>2.0299684999999998</v>
      </c>
      <c r="AA53" s="11">
        <f t="shared" si="51"/>
        <v>1.7548999999999999</v>
      </c>
      <c r="AB53" s="11">
        <f t="shared" si="51"/>
        <v>1.7548999999999999</v>
      </c>
      <c r="AC53" s="11">
        <f t="shared" si="51"/>
        <v>1.5525</v>
      </c>
      <c r="AD53" s="11">
        <f t="shared" si="51"/>
        <v>1.7479999999999998</v>
      </c>
      <c r="AE53" s="85"/>
      <c r="AF53" s="11">
        <f t="shared" ref="AF53:AK53" si="52">AF46*1.15</f>
        <v>2.4931999999999999</v>
      </c>
      <c r="AG53" s="11">
        <f t="shared" si="52"/>
        <v>2.5644999999999998</v>
      </c>
      <c r="AH53" s="11"/>
      <c r="AI53" s="11">
        <f>AI46*1.15</f>
        <v>2.8500449999999997</v>
      </c>
      <c r="AJ53" s="11">
        <f t="shared" si="52"/>
        <v>2.4402999999999997</v>
      </c>
      <c r="AK53" s="11">
        <f t="shared" si="52"/>
        <v>2.2769999999999997</v>
      </c>
      <c r="AL53" s="81"/>
    </row>
    <row r="54" spans="1:38" x14ac:dyDescent="0.3">
      <c r="A54" s="76"/>
      <c r="B54" s="120"/>
      <c r="C54" s="78"/>
      <c r="D54" s="5" t="s">
        <v>122</v>
      </c>
      <c r="E54" s="11">
        <f>E52+E53</f>
        <v>5.0512600000000001</v>
      </c>
      <c r="F54" s="11">
        <f t="shared" ref="F54:AD54" si="53">F52+F53</f>
        <v>5.0748441999999994</v>
      </c>
      <c r="G54" s="11">
        <f t="shared" si="53"/>
        <v>5.956999999999999</v>
      </c>
      <c r="H54" s="11">
        <f t="shared" si="53"/>
        <v>4.819962799999999</v>
      </c>
      <c r="I54" s="11">
        <f t="shared" si="53"/>
        <v>7.0177600000000009</v>
      </c>
      <c r="J54" s="11">
        <f t="shared" si="53"/>
        <v>8.3342799999999979</v>
      </c>
      <c r="K54" s="11">
        <f t="shared" si="53"/>
        <v>8.466759999999999</v>
      </c>
      <c r="L54" s="11">
        <f t="shared" si="53"/>
        <v>7.2854799999999997</v>
      </c>
      <c r="M54" s="11">
        <f t="shared" si="53"/>
        <v>8.4672199999999993</v>
      </c>
      <c r="N54" s="11">
        <f t="shared" si="53"/>
        <v>6.2288600000000001</v>
      </c>
      <c r="O54" s="11">
        <f t="shared" si="53"/>
        <v>6.9538199999999986</v>
      </c>
      <c r="P54" s="11">
        <f t="shared" si="53"/>
        <v>7.3066399999999998</v>
      </c>
      <c r="Q54" s="11">
        <f t="shared" si="53"/>
        <v>6.3875599999999988</v>
      </c>
      <c r="R54" s="11">
        <f t="shared" si="53"/>
        <v>6.8171999999999997</v>
      </c>
      <c r="S54" s="11">
        <f t="shared" si="53"/>
        <v>7.1151649999999993</v>
      </c>
      <c r="T54" s="11">
        <f t="shared" si="53"/>
        <v>8.1570649999999993</v>
      </c>
      <c r="U54" s="11">
        <f t="shared" si="53"/>
        <v>7.1715000000000009</v>
      </c>
      <c r="V54" s="11">
        <f t="shared" si="53"/>
        <v>8.3856999999999999</v>
      </c>
      <c r="W54" s="11">
        <f t="shared" si="53"/>
        <v>7.6171399999999991</v>
      </c>
      <c r="X54" s="11">
        <f t="shared" si="53"/>
        <v>8.2422799999999992</v>
      </c>
      <c r="Y54" s="11">
        <f t="shared" si="53"/>
        <v>8.2558499999999988</v>
      </c>
      <c r="Z54" s="11">
        <f t="shared" si="53"/>
        <v>8.8521365000000003</v>
      </c>
      <c r="AA54" s="11">
        <f t="shared" si="53"/>
        <v>5.9224999999999994</v>
      </c>
      <c r="AB54" s="11">
        <f t="shared" si="53"/>
        <v>5.9224999999999994</v>
      </c>
      <c r="AC54" s="11">
        <f t="shared" si="53"/>
        <v>7.2669000000000006</v>
      </c>
      <c r="AD54" s="11">
        <f t="shared" si="53"/>
        <v>8.8191199999999981</v>
      </c>
      <c r="AE54" s="85"/>
      <c r="AF54" s="11">
        <f t="shared" ref="AF54:AK54" si="54">AF52+AF53</f>
        <v>7.9193599999999993</v>
      </c>
      <c r="AG54" s="11">
        <f t="shared" si="54"/>
        <v>7.6263399999999999</v>
      </c>
      <c r="AH54" s="11"/>
      <c r="AI54" s="11">
        <f>AI52+AI53</f>
        <v>9.3388050000000007</v>
      </c>
      <c r="AJ54" s="11">
        <f t="shared" si="54"/>
        <v>9.1167400000000001</v>
      </c>
      <c r="AK54" s="11">
        <f t="shared" si="54"/>
        <v>6.8254799999999989</v>
      </c>
      <c r="AL54" s="81"/>
    </row>
    <row r="55" spans="1:38" x14ac:dyDescent="0.3">
      <c r="A55" s="88"/>
      <c r="AE55" s="83"/>
      <c r="AL55" s="79"/>
    </row>
    <row r="56" spans="1:38" x14ac:dyDescent="0.3">
      <c r="A56" s="87"/>
      <c r="B56" s="46"/>
      <c r="C56" s="46"/>
      <c r="D56" s="49" t="str">
        <f>CONCATENATE("Best plans for ",B2, " assuming annual consumption of ",B26, " kWh")</f>
        <v>Best plans for Dunedin assuming annual consumption of 9916 kWh</v>
      </c>
      <c r="E56" s="46"/>
      <c r="F56" s="46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</row>
    <row r="57" spans="1:38" x14ac:dyDescent="0.3">
      <c r="A57" s="87"/>
      <c r="B57" s="46"/>
      <c r="C57" s="46"/>
      <c r="D57" s="49" t="str">
        <f t="shared" ref="D57:AD58" si="55">D1</f>
        <v>Plan Type</v>
      </c>
      <c r="E57" s="49" t="str">
        <f t="shared" si="55"/>
        <v>EV plan</v>
      </c>
      <c r="F57" s="49" t="str">
        <f t="shared" si="55"/>
        <v>EV plan</v>
      </c>
      <c r="G57" s="49" t="str">
        <f t="shared" si="55"/>
        <v>EV plan</v>
      </c>
      <c r="H57" s="49" t="str">
        <f t="shared" si="55"/>
        <v>EV plan</v>
      </c>
      <c r="I57" s="49" t="str">
        <f t="shared" si="55"/>
        <v>Regular power plan</v>
      </c>
      <c r="J57" s="49" t="str">
        <f t="shared" si="55"/>
        <v>Regular power plan</v>
      </c>
      <c r="K57" s="49" t="str">
        <f t="shared" si="55"/>
        <v>Regular power plan</v>
      </c>
      <c r="L57" s="49" t="str">
        <f t="shared" si="55"/>
        <v>Regular power plan</v>
      </c>
      <c r="M57" s="49" t="str">
        <f t="shared" si="55"/>
        <v>Regular power plan</v>
      </c>
      <c r="N57" s="49" t="str">
        <f t="shared" si="55"/>
        <v>Regular power plan</v>
      </c>
      <c r="O57" s="49" t="str">
        <f t="shared" si="55"/>
        <v>Regular power plan</v>
      </c>
      <c r="P57" s="49" t="str">
        <f t="shared" si="55"/>
        <v>Regular power plan</v>
      </c>
      <c r="Q57" s="49" t="str">
        <f t="shared" si="55"/>
        <v>Regular power plan</v>
      </c>
      <c r="R57" s="49" t="str">
        <f t="shared" si="55"/>
        <v>Regular power plan</v>
      </c>
      <c r="S57" s="49" t="str">
        <f t="shared" si="55"/>
        <v>Regular power plan</v>
      </c>
      <c r="T57" s="49" t="str">
        <f t="shared" si="55"/>
        <v>Regular power plan</v>
      </c>
      <c r="U57" s="49" t="str">
        <f t="shared" si="55"/>
        <v>Regular power plan</v>
      </c>
      <c r="V57" s="49" t="str">
        <f t="shared" si="55"/>
        <v>Regular power plan</v>
      </c>
      <c r="W57" s="49" t="str">
        <f t="shared" si="55"/>
        <v>Regular power plan</v>
      </c>
      <c r="X57" s="49" t="str">
        <f t="shared" si="55"/>
        <v>Regular power plan</v>
      </c>
      <c r="Y57" s="49" t="str">
        <f t="shared" si="55"/>
        <v>Regular power plan</v>
      </c>
      <c r="Z57" s="49" t="str">
        <f t="shared" si="55"/>
        <v>Regular power plan</v>
      </c>
      <c r="AA57" s="49" t="str">
        <f t="shared" si="55"/>
        <v>Regular power plan</v>
      </c>
      <c r="AB57" s="49" t="str">
        <f t="shared" si="55"/>
        <v>Regular power plan</v>
      </c>
      <c r="AC57" s="49" t="str">
        <f t="shared" si="55"/>
        <v>Regular power plan</v>
      </c>
      <c r="AD57" s="49" t="str">
        <f t="shared" si="55"/>
        <v>Regular power plan</v>
      </c>
      <c r="AE57" s="83"/>
      <c r="AF57" s="49" t="str">
        <f t="shared" ref="AF57:AK58" si="56">AF1</f>
        <v>Bundle Power Plan</v>
      </c>
      <c r="AG57" s="49" t="str">
        <f t="shared" si="56"/>
        <v>Bundle Power Plan</v>
      </c>
      <c r="AH57" s="49"/>
      <c r="AI57" s="49" t="str">
        <f>AI1</f>
        <v>Bundle power plan</v>
      </c>
      <c r="AJ57" s="49" t="str">
        <f t="shared" si="56"/>
        <v>Bundle Power Plan</v>
      </c>
      <c r="AK57" s="49" t="str">
        <f t="shared" si="56"/>
        <v>Bundle Power Plan</v>
      </c>
      <c r="AL57" s="79"/>
    </row>
    <row r="58" spans="1:38" ht="14.4" customHeight="1" x14ac:dyDescent="0.3">
      <c r="A58" s="87"/>
      <c r="B58" s="75"/>
      <c r="C58" s="75"/>
      <c r="D58" s="5" t="s">
        <v>106</v>
      </c>
      <c r="E58" s="5" t="str">
        <f t="shared" si="55"/>
        <v>Contact EV - Good Charge (Standard)</v>
      </c>
      <c r="F58" s="5" t="str">
        <f t="shared" si="55"/>
        <v>Meridian EV</v>
      </c>
      <c r="G58" s="5" t="str">
        <f t="shared" si="55"/>
        <v>Genesis EV Plan</v>
      </c>
      <c r="H58" s="5" t="str">
        <f t="shared" si="55"/>
        <v>Z Energy - EV at Home Plan</v>
      </c>
      <c r="I58" s="5" t="str">
        <f t="shared" si="55"/>
        <v>Contact Basic Plan (Standard)</v>
      </c>
      <c r="J58" s="5" t="str">
        <f t="shared" si="55"/>
        <v>Ecotricity ecoSAVER (Standard)</v>
      </c>
      <c r="K58" s="5" t="str">
        <f t="shared" si="55"/>
        <v>Ecotricity ecoANYTIME (Standard)</v>
      </c>
      <c r="L58" s="5" t="str">
        <f t="shared" si="55"/>
        <v>Ecotricity ecoWHOLESALE (Standard)</v>
      </c>
      <c r="M58" s="5" t="str">
        <f t="shared" si="55"/>
        <v>Electric Kiwi - Kiwi (Standard)</v>
      </c>
      <c r="N58" s="5" t="str">
        <f t="shared" si="55"/>
        <v>Electric Kiwi - MoveMaster (Standard)</v>
      </c>
      <c r="O58" s="5" t="str">
        <f t="shared" si="55"/>
        <v>Electric Kiwi - Prepay 300 (Standard)</v>
      </c>
      <c r="P58" s="5" t="str">
        <f t="shared" si="55"/>
        <v>Flick Energy Flat (Standard)</v>
      </c>
      <c r="Q58" s="5" t="str">
        <f t="shared" si="55"/>
        <v>Flick Energy Off Peak (Standard)</v>
      </c>
      <c r="R58" s="5" t="str">
        <f t="shared" si="55"/>
        <v>Frank Energy (Standard)</v>
      </c>
      <c r="S58" s="5" t="str">
        <f t="shared" si="55"/>
        <v>Genesis Energy Basic (Standard)</v>
      </c>
      <c r="T58" s="5" t="str">
        <f t="shared" si="55"/>
        <v>Genesis Energy Plus (Standard)</v>
      </c>
      <c r="U58" s="5" t="str">
        <f t="shared" si="55"/>
        <v>Globug (Standard)</v>
      </c>
      <c r="V58" s="5" t="str">
        <f t="shared" si="55"/>
        <v>Mercury Open Term (Standard)</v>
      </c>
      <c r="W58" s="5" t="str">
        <f t="shared" si="55"/>
        <v>Mercury 1 Year Fixed (Standard)</v>
      </c>
      <c r="X58" s="5" t="str">
        <f t="shared" si="55"/>
        <v>Meridian 2- year contract (Standard)</v>
      </c>
      <c r="Y58" s="5" t="str">
        <f t="shared" si="55"/>
        <v>Meridian No Fixed Term (Standard)</v>
      </c>
      <c r="Z58" s="5" t="str">
        <f t="shared" si="55"/>
        <v>Nova Energy (Standard)</v>
      </c>
      <c r="AA58" s="5" t="str">
        <f t="shared" si="55"/>
        <v>Octopus Flexi (Standard)</v>
      </c>
      <c r="AB58" s="5" t="str">
        <f t="shared" si="55"/>
        <v>Octopus Peaker (Standard)</v>
      </c>
      <c r="AC58" s="5" t="str">
        <f t="shared" si="55"/>
        <v>Powershop (Standard)</v>
      </c>
      <c r="AD58" s="5" t="str">
        <f t="shared" si="55"/>
        <v>Z Fuel back home (Standard)</v>
      </c>
      <c r="AE58" s="83"/>
      <c r="AF58" s="5" t="str">
        <f t="shared" si="56"/>
        <v>Contact Broadband Bundle (Standard)</v>
      </c>
      <c r="AG58" s="5" t="str">
        <f t="shared" si="56"/>
        <v>Mercury Broadband Bundle (Standard)</v>
      </c>
      <c r="AH58" s="5"/>
      <c r="AI58" s="5" t="str">
        <f>AI2</f>
        <v>Slingshot (Standard)</v>
      </c>
      <c r="AJ58" s="5" t="str">
        <f t="shared" si="56"/>
        <v>2degrees Bundle (Standard)</v>
      </c>
      <c r="AK58" s="5" t="str">
        <f t="shared" si="56"/>
        <v>Electric Kiwi - PowerShifter (Standard)</v>
      </c>
      <c r="AL58" s="79"/>
    </row>
    <row r="59" spans="1:38" ht="28.8" customHeight="1" x14ac:dyDescent="0.3">
      <c r="A59" s="87"/>
      <c r="B59" s="106" t="s">
        <v>90</v>
      </c>
      <c r="C59" s="106"/>
      <c r="D59" s="5" t="s">
        <v>74</v>
      </c>
      <c r="E59" s="6">
        <f t="shared" ref="E59:AD59" si="57">E24</f>
        <v>2903.5717499999996</v>
      </c>
      <c r="F59" s="6">
        <f t="shared" si="57"/>
        <v>2561.7980915670601</v>
      </c>
      <c r="G59" s="6">
        <f t="shared" si="57"/>
        <v>2881.4501625960002</v>
      </c>
      <c r="H59" s="6">
        <f t="shared" si="57"/>
        <v>2777.04354418</v>
      </c>
      <c r="I59" s="6">
        <f t="shared" si="57"/>
        <v>2826.8306400000001</v>
      </c>
      <c r="J59" s="6">
        <f t="shared" si="57"/>
        <v>3493.1129801999991</v>
      </c>
      <c r="K59" s="6">
        <f t="shared" si="57"/>
        <v>3525.5784599999997</v>
      </c>
      <c r="L59" s="6">
        <f t="shared" si="57"/>
        <v>3140.3830113999998</v>
      </c>
      <c r="M59" s="6">
        <f t="shared" si="57"/>
        <v>3716.9564781999998</v>
      </c>
      <c r="N59" s="6">
        <f t="shared" si="57"/>
        <v>3577.5385097999997</v>
      </c>
      <c r="O59" s="6">
        <f t="shared" si="57"/>
        <v>3047.9550411999994</v>
      </c>
      <c r="P59" s="6">
        <f t="shared" si="57"/>
        <v>2934.6647599999997</v>
      </c>
      <c r="Q59" s="6">
        <f t="shared" si="57"/>
        <v>2939.5454151999998</v>
      </c>
      <c r="R59" s="6">
        <f t="shared" si="57"/>
        <v>2783.4047999999998</v>
      </c>
      <c r="S59" s="6">
        <f t="shared" si="57"/>
        <v>2885.1162049999998</v>
      </c>
      <c r="T59" s="6">
        <f t="shared" si="57"/>
        <v>3009.5984382999995</v>
      </c>
      <c r="U59" s="6">
        <f t="shared" si="57"/>
        <v>2890.7602999999999</v>
      </c>
      <c r="V59" s="6">
        <f t="shared" si="57"/>
        <v>3400.9913000000001</v>
      </c>
      <c r="W59" s="6">
        <f t="shared" si="57"/>
        <v>2774.7327600000003</v>
      </c>
      <c r="X59" s="6">
        <f t="shared" si="57"/>
        <v>3137.3257600000002</v>
      </c>
      <c r="Y59" s="6">
        <f t="shared" si="57"/>
        <v>3224.67173</v>
      </c>
      <c r="Z59" s="6">
        <f t="shared" si="57"/>
        <v>3559.6309144999996</v>
      </c>
      <c r="AA59" s="6">
        <f t="shared" si="57"/>
        <v>3460.6335301999993</v>
      </c>
      <c r="AB59" s="6">
        <f t="shared" si="57"/>
        <v>3460.6335301999993</v>
      </c>
      <c r="AC59" s="6">
        <f t="shared" si="57"/>
        <v>2777.6621</v>
      </c>
      <c r="AD59" s="6">
        <f t="shared" si="57"/>
        <v>3559.5710799999993</v>
      </c>
      <c r="AE59" s="85"/>
      <c r="AF59" s="6">
        <f>AF24</f>
        <v>3151.9264399999997</v>
      </c>
      <c r="AG59" s="6">
        <f>AG24</f>
        <v>3027.4260599999998</v>
      </c>
      <c r="AH59" s="6"/>
      <c r="AI59" s="6">
        <f>AI24</f>
        <v>3481.2057649999992</v>
      </c>
      <c r="AJ59" s="6">
        <f>AJ24</f>
        <v>3649.1919599999997</v>
      </c>
      <c r="AK59" s="6">
        <f>AK24</f>
        <v>2710.3853199999999</v>
      </c>
      <c r="AL59" s="81"/>
    </row>
    <row r="60" spans="1:38" x14ac:dyDescent="0.3">
      <c r="A60" s="87"/>
      <c r="B60" s="106"/>
      <c r="C60" s="106"/>
      <c r="D60" s="5" t="s">
        <v>75</v>
      </c>
      <c r="E60" s="5" t="str">
        <f t="shared" ref="E60:AD60" si="58">E3</f>
        <v>Open</v>
      </c>
      <c r="F60" s="5" t="str">
        <f t="shared" si="58"/>
        <v>Fixed (24 months, prices fixed too)</v>
      </c>
      <c r="G60" s="5" t="str">
        <f t="shared" si="58"/>
        <v>Fixed (12 months)</v>
      </c>
      <c r="H60" s="5" t="str">
        <f t="shared" si="58"/>
        <v>Open</v>
      </c>
      <c r="I60" s="5" t="str">
        <f t="shared" si="58"/>
        <v>Open</v>
      </c>
      <c r="J60" s="5" t="str">
        <f t="shared" si="58"/>
        <v xml:space="preserve">Open </v>
      </c>
      <c r="K60" s="5" t="str">
        <f t="shared" si="58"/>
        <v>Open (prices fixed for 12 months)</v>
      </c>
      <c r="L60" s="5" t="str">
        <f t="shared" si="58"/>
        <v>Open (prices change every 30 minutes)</v>
      </c>
      <c r="M60" s="5" t="str">
        <f t="shared" si="58"/>
        <v>Open</v>
      </c>
      <c r="N60" s="5" t="str">
        <f t="shared" si="58"/>
        <v>Open</v>
      </c>
      <c r="O60" s="5" t="str">
        <f t="shared" si="58"/>
        <v>Open</v>
      </c>
      <c r="P60" s="5" t="str">
        <f t="shared" si="58"/>
        <v>Open</v>
      </c>
      <c r="Q60" s="5" t="str">
        <f t="shared" si="58"/>
        <v>Open</v>
      </c>
      <c r="R60" s="5" t="str">
        <f t="shared" si="58"/>
        <v>Open</v>
      </c>
      <c r="S60" s="5" t="str">
        <f t="shared" si="58"/>
        <v>Fixed (12 months)</v>
      </c>
      <c r="T60" s="5" t="str">
        <f t="shared" si="58"/>
        <v>Open or Fixed</v>
      </c>
      <c r="U60" s="5" t="str">
        <f t="shared" si="58"/>
        <v>Open</v>
      </c>
      <c r="V60" s="5" t="str">
        <f t="shared" si="58"/>
        <v>Open</v>
      </c>
      <c r="W60" s="5" t="str">
        <f t="shared" si="58"/>
        <v>Fixed (12 months)</v>
      </c>
      <c r="X60" s="5" t="str">
        <f t="shared" si="58"/>
        <v>Fixed (24 months)</v>
      </c>
      <c r="Y60" s="5" t="str">
        <f t="shared" si="58"/>
        <v>Open</v>
      </c>
      <c r="Z60" s="5" t="str">
        <f t="shared" si="58"/>
        <v>Open</v>
      </c>
      <c r="AA60" s="5" t="str">
        <f t="shared" si="58"/>
        <v>Open</v>
      </c>
      <c r="AB60" s="5" t="str">
        <f t="shared" si="58"/>
        <v>Open</v>
      </c>
      <c r="AC60" s="5" t="str">
        <f t="shared" si="58"/>
        <v>Open</v>
      </c>
      <c r="AD60" s="5" t="str">
        <f t="shared" si="58"/>
        <v>Open</v>
      </c>
      <c r="AE60" s="83"/>
      <c r="AF60" s="5" t="str">
        <f>AF3</f>
        <v>Open</v>
      </c>
      <c r="AG60" s="5" t="str">
        <f>AG3</f>
        <v>Fixed (12 months)</v>
      </c>
      <c r="AH60" s="5"/>
      <c r="AI60" s="5" t="str">
        <f>AI3</f>
        <v>Fixed 12 months</v>
      </c>
      <c r="AJ60" s="5" t="str">
        <f>AJ3</f>
        <v>Open / Fixed</v>
      </c>
      <c r="AK60" s="5" t="e">
        <f>AK3</f>
        <v>#N/A</v>
      </c>
      <c r="AL60" s="79"/>
    </row>
    <row r="61" spans="1:38" x14ac:dyDescent="0.3">
      <c r="A61" s="87"/>
      <c r="B61" s="106"/>
      <c r="C61" s="106"/>
      <c r="D61" s="5" t="s">
        <v>107</v>
      </c>
      <c r="E61" s="5">
        <f t="shared" ref="E61:AD61" si="59">E19</f>
        <v>0</v>
      </c>
      <c r="F61" s="5" t="str">
        <f t="shared" si="59"/>
        <v>EV01</v>
      </c>
      <c r="G61" s="5" t="str">
        <f t="shared" si="59"/>
        <v>EV04</v>
      </c>
      <c r="H61" s="5" t="str">
        <f t="shared" si="59"/>
        <v>EV05</v>
      </c>
      <c r="I61" s="5" t="str">
        <f t="shared" si="59"/>
        <v>.</v>
      </c>
      <c r="J61" s="5" t="str">
        <f t="shared" si="59"/>
        <v>.</v>
      </c>
      <c r="K61" s="5" t="str">
        <f t="shared" si="59"/>
        <v>.</v>
      </c>
      <c r="L61" s="5" t="str">
        <f t="shared" si="59"/>
        <v>.</v>
      </c>
      <c r="M61" s="5" t="str">
        <f t="shared" si="59"/>
        <v>.</v>
      </c>
      <c r="N61" s="5" t="str">
        <f t="shared" si="59"/>
        <v>.</v>
      </c>
      <c r="O61" s="5">
        <f t="shared" si="59"/>
        <v>0</v>
      </c>
      <c r="P61" s="5" t="str">
        <f t="shared" si="59"/>
        <v>.</v>
      </c>
      <c r="Q61" s="5" t="str">
        <f t="shared" si="59"/>
        <v>.</v>
      </c>
      <c r="R61" s="5" t="str">
        <f t="shared" si="59"/>
        <v>.</v>
      </c>
      <c r="S61" s="5" t="str">
        <f t="shared" si="59"/>
        <v>.</v>
      </c>
      <c r="T61" s="5" t="str">
        <f t="shared" si="59"/>
        <v>DISC-03</v>
      </c>
      <c r="U61" s="5" t="str">
        <f t="shared" si="59"/>
        <v>.</v>
      </c>
      <c r="V61" s="5" t="str">
        <f t="shared" si="59"/>
        <v>.</v>
      </c>
      <c r="W61" s="5" t="str">
        <f t="shared" si="59"/>
        <v>DISC-04</v>
      </c>
      <c r="X61" s="5" t="str">
        <f t="shared" si="59"/>
        <v>DISC-07</v>
      </c>
      <c r="Y61" s="5" t="str">
        <f t="shared" si="59"/>
        <v>DISC-10</v>
      </c>
      <c r="Z61" s="5" t="str">
        <f t="shared" si="59"/>
        <v>.</v>
      </c>
      <c r="AA61" s="5" t="str">
        <f t="shared" si="59"/>
        <v>.</v>
      </c>
      <c r="AB61" s="5" t="str">
        <f t="shared" si="59"/>
        <v>.</v>
      </c>
      <c r="AC61" s="5" t="str">
        <f t="shared" si="59"/>
        <v>DISC-08</v>
      </c>
      <c r="AD61" s="5" t="str">
        <f t="shared" si="59"/>
        <v>DISC-09</v>
      </c>
      <c r="AE61" s="83"/>
      <c r="AF61" s="5" t="str">
        <f>AF19</f>
        <v>BUND-05</v>
      </c>
      <c r="AG61" s="5" t="str">
        <f>AG19</f>
        <v>BUND-04</v>
      </c>
      <c r="AH61" s="5"/>
      <c r="AI61" s="5" t="str">
        <f>AI19</f>
        <v>BUND-02</v>
      </c>
      <c r="AJ61" s="5" t="str">
        <f>AJ19</f>
        <v>BUND-06</v>
      </c>
      <c r="AK61" s="5" t="e">
        <f>AK19</f>
        <v>#N/A</v>
      </c>
      <c r="AL61" s="79"/>
    </row>
    <row r="62" spans="1:38" x14ac:dyDescent="0.3">
      <c r="A62" s="118"/>
      <c r="B62" s="118" t="s">
        <v>217</v>
      </c>
      <c r="C62" s="118"/>
      <c r="D62" s="12" t="s">
        <v>157</v>
      </c>
      <c r="E62" s="51">
        <f>E52</f>
        <v>3.3837600000000001</v>
      </c>
      <c r="F62" s="51">
        <f>F52</f>
        <v>3.0695891999999994</v>
      </c>
      <c r="G62" s="51">
        <f>G52</f>
        <v>3.3119999999999998</v>
      </c>
      <c r="H62" s="51">
        <f>H52</f>
        <v>3.0719627999999997</v>
      </c>
      <c r="I62" s="51">
        <f t="shared" ref="I62:AD62" si="60">I52</f>
        <v>5.508960000000001</v>
      </c>
      <c r="J62" s="51">
        <f t="shared" si="60"/>
        <v>6.7012799999999988</v>
      </c>
      <c r="K62" s="51">
        <f t="shared" si="60"/>
        <v>6.8337599999999989</v>
      </c>
      <c r="L62" s="51">
        <f t="shared" si="60"/>
        <v>5.6524799999999997</v>
      </c>
      <c r="M62" s="51">
        <f t="shared" si="60"/>
        <v>6.8917199999999994</v>
      </c>
      <c r="N62" s="51">
        <f t="shared" si="60"/>
        <v>4.6533600000000002</v>
      </c>
      <c r="O62" s="51">
        <f t="shared" si="60"/>
        <v>5.6083199999999991</v>
      </c>
      <c r="P62" s="51">
        <f t="shared" si="60"/>
        <v>5.5586399999999996</v>
      </c>
      <c r="Q62" s="51">
        <f t="shared" si="60"/>
        <v>4.6395599999999995</v>
      </c>
      <c r="R62" s="51">
        <f t="shared" si="60"/>
        <v>6.1272000000000002</v>
      </c>
      <c r="S62" s="51">
        <f t="shared" si="60"/>
        <v>5.9809199999999993</v>
      </c>
      <c r="T62" s="51">
        <f t="shared" si="60"/>
        <v>6.8668799999999992</v>
      </c>
      <c r="U62" s="51">
        <f t="shared" si="60"/>
        <v>5.6712000000000007</v>
      </c>
      <c r="V62" s="51">
        <f t="shared" si="60"/>
        <v>7.0632000000000001</v>
      </c>
      <c r="W62" s="51">
        <f t="shared" si="60"/>
        <v>5.0756399999999999</v>
      </c>
      <c r="X62" s="51">
        <f t="shared" si="60"/>
        <v>6.8282399999999992</v>
      </c>
      <c r="Y62" s="51">
        <f t="shared" si="60"/>
        <v>6.8779199999999996</v>
      </c>
      <c r="Z62" s="51">
        <f t="shared" si="60"/>
        <v>6.8221680000000005</v>
      </c>
      <c r="AA62" s="51">
        <f t="shared" si="60"/>
        <v>4.1675999999999993</v>
      </c>
      <c r="AB62" s="51">
        <f t="shared" si="60"/>
        <v>4.1675999999999993</v>
      </c>
      <c r="AC62" s="51">
        <f t="shared" si="60"/>
        <v>5.7144000000000004</v>
      </c>
      <c r="AD62" s="51">
        <f t="shared" si="60"/>
        <v>7.0711199999999987</v>
      </c>
      <c r="AE62" s="85"/>
      <c r="AF62" s="51">
        <f t="shared" ref="AF62:AK62" si="61">AF52</f>
        <v>5.4261599999999994</v>
      </c>
      <c r="AG62" s="51">
        <f t="shared" si="61"/>
        <v>5.0618400000000001</v>
      </c>
      <c r="AH62" s="51"/>
      <c r="AI62" s="51">
        <f>AI52</f>
        <v>6.4887600000000001</v>
      </c>
      <c r="AJ62" s="51">
        <f t="shared" si="61"/>
        <v>6.6764399999999995</v>
      </c>
      <c r="AK62" s="51">
        <f t="shared" si="61"/>
        <v>4.5484799999999996</v>
      </c>
      <c r="AL62" s="81"/>
    </row>
    <row r="63" spans="1:38" x14ac:dyDescent="0.3">
      <c r="A63" s="118"/>
      <c r="B63" s="118"/>
      <c r="C63" s="118"/>
      <c r="D63" s="12" t="s">
        <v>158</v>
      </c>
      <c r="E63" s="51">
        <f>E54</f>
        <v>5.0512600000000001</v>
      </c>
      <c r="F63" s="51">
        <f>F54</f>
        <v>5.0748441999999994</v>
      </c>
      <c r="G63" s="51">
        <f>G54</f>
        <v>5.956999999999999</v>
      </c>
      <c r="H63" s="51">
        <f>H54</f>
        <v>4.819962799999999</v>
      </c>
      <c r="I63" s="51">
        <f t="shared" ref="I63:AD63" si="62">I54</f>
        <v>7.0177600000000009</v>
      </c>
      <c r="J63" s="51">
        <f t="shared" si="62"/>
        <v>8.3342799999999979</v>
      </c>
      <c r="K63" s="51">
        <f t="shared" si="62"/>
        <v>8.466759999999999</v>
      </c>
      <c r="L63" s="51">
        <f t="shared" si="62"/>
        <v>7.2854799999999997</v>
      </c>
      <c r="M63" s="51">
        <f t="shared" si="62"/>
        <v>8.4672199999999993</v>
      </c>
      <c r="N63" s="51">
        <f t="shared" si="62"/>
        <v>6.2288600000000001</v>
      </c>
      <c r="O63" s="51">
        <f t="shared" si="62"/>
        <v>6.9538199999999986</v>
      </c>
      <c r="P63" s="51">
        <f t="shared" si="62"/>
        <v>7.3066399999999998</v>
      </c>
      <c r="Q63" s="51">
        <f t="shared" si="62"/>
        <v>6.3875599999999988</v>
      </c>
      <c r="R63" s="51">
        <f t="shared" si="62"/>
        <v>6.8171999999999997</v>
      </c>
      <c r="S63" s="51">
        <f t="shared" si="62"/>
        <v>7.1151649999999993</v>
      </c>
      <c r="T63" s="51">
        <f t="shared" si="62"/>
        <v>8.1570649999999993</v>
      </c>
      <c r="U63" s="51">
        <f t="shared" si="62"/>
        <v>7.1715000000000009</v>
      </c>
      <c r="V63" s="51">
        <f t="shared" si="62"/>
        <v>8.3856999999999999</v>
      </c>
      <c r="W63" s="51">
        <f t="shared" si="62"/>
        <v>7.6171399999999991</v>
      </c>
      <c r="X63" s="51">
        <f t="shared" si="62"/>
        <v>8.2422799999999992</v>
      </c>
      <c r="Y63" s="51">
        <f t="shared" si="62"/>
        <v>8.2558499999999988</v>
      </c>
      <c r="Z63" s="51">
        <f t="shared" si="62"/>
        <v>8.8521365000000003</v>
      </c>
      <c r="AA63" s="51">
        <f t="shared" si="62"/>
        <v>5.9224999999999994</v>
      </c>
      <c r="AB63" s="51">
        <f t="shared" si="62"/>
        <v>5.9224999999999994</v>
      </c>
      <c r="AC63" s="51">
        <f t="shared" si="62"/>
        <v>7.2669000000000006</v>
      </c>
      <c r="AD63" s="51">
        <f t="shared" si="62"/>
        <v>8.8191199999999981</v>
      </c>
      <c r="AE63" s="85"/>
      <c r="AF63" s="51">
        <f t="shared" ref="AF63:AK63" si="63">AF54</f>
        <v>7.9193599999999993</v>
      </c>
      <c r="AG63" s="51">
        <f t="shared" si="63"/>
        <v>7.6263399999999999</v>
      </c>
      <c r="AH63" s="51"/>
      <c r="AI63" s="51">
        <f>AI54</f>
        <v>9.3388050000000007</v>
      </c>
      <c r="AJ63" s="51">
        <f t="shared" si="63"/>
        <v>9.1167400000000001</v>
      </c>
      <c r="AK63" s="51">
        <f t="shared" si="63"/>
        <v>6.8254799999999989</v>
      </c>
      <c r="AL63" s="81"/>
    </row>
    <row r="64" spans="1:38" ht="14.4" customHeight="1" x14ac:dyDescent="0.3">
      <c r="A64" s="119" t="s">
        <v>218</v>
      </c>
      <c r="B64" s="119"/>
      <c r="C64" s="119"/>
      <c r="D64" s="77" t="s">
        <v>219</v>
      </c>
      <c r="E64" s="78">
        <f>VLOOKUP(E58,'Plan terms'!$A:$G,6,FALSE)</f>
        <v>0</v>
      </c>
      <c r="F64" s="78">
        <f>VLOOKUP(F58,'Plan terms'!$A:$G,6,FALSE)</f>
        <v>0</v>
      </c>
      <c r="G64" s="78">
        <f>VLOOKUP(G58,'Plan terms'!$A:$G,6,FALSE)</f>
        <v>0</v>
      </c>
      <c r="H64" s="78">
        <f>VLOOKUP(H58,'Plan terms'!$A:$G,6,FALSE)</f>
        <v>0</v>
      </c>
      <c r="I64" s="78">
        <f>VLOOKUP(I58,'Plan terms'!$A:$G,6,FALSE)</f>
        <v>0</v>
      </c>
      <c r="J64" s="78">
        <f>VLOOKUP(J58,'Plan terms'!$A:$G,6,FALSE)</f>
        <v>0</v>
      </c>
      <c r="K64" s="78">
        <f>VLOOKUP(K58,'Plan terms'!$A:$G,6,FALSE)</f>
        <v>0</v>
      </c>
      <c r="L64" s="78">
        <f>VLOOKUP(L58,'Plan terms'!$A:$G,6,FALSE)</f>
        <v>0</v>
      </c>
      <c r="M64" s="78">
        <f>VLOOKUP(M58,'Plan terms'!$A:$G,6,FALSE)</f>
        <v>0</v>
      </c>
      <c r="N64" s="78">
        <f>VLOOKUP(N58,'Plan terms'!$A:$G,6,FALSE)</f>
        <v>0</v>
      </c>
      <c r="O64" s="78">
        <f>VLOOKUP(O58,'Plan terms'!$A:$G,6,FALSE)</f>
        <v>0</v>
      </c>
      <c r="P64" s="78">
        <f>VLOOKUP(P58,'Plan terms'!$A:$G,6,FALSE)</f>
        <v>0</v>
      </c>
      <c r="Q64" s="78">
        <f>VLOOKUP(Q58,'Plan terms'!$A:$G,6,FALSE)</f>
        <v>0</v>
      </c>
      <c r="R64" s="78">
        <f>VLOOKUP(R58,'Plan terms'!$A:$G,6,FALSE)</f>
        <v>0</v>
      </c>
      <c r="S64" s="78">
        <f>VLOOKUP(S58,'Plan terms'!$A:$G,6,FALSE)</f>
        <v>0.02</v>
      </c>
      <c r="T64" s="78">
        <f>VLOOKUP(T58,'Plan terms'!$A:$G,6,FALSE)</f>
        <v>0.03</v>
      </c>
      <c r="U64" s="78">
        <f>VLOOKUP(U58,'Plan terms'!$A:$G,6,FALSE)</f>
        <v>0</v>
      </c>
      <c r="V64" s="78">
        <f>VLOOKUP(V58,'Plan terms'!$A:$G,6,FALSE)</f>
        <v>0</v>
      </c>
      <c r="W64" s="78">
        <f>VLOOKUP(W58,'Plan terms'!$A:$G,6,FALSE)</f>
        <v>0</v>
      </c>
      <c r="X64" s="78">
        <f>VLOOKUP(X58,'Plan terms'!$A:$G,6,FALSE)</f>
        <v>0</v>
      </c>
      <c r="Y64" s="78">
        <f>VLOOKUP(Y58,'Plan terms'!$A:$G,6,FALSE)</f>
        <v>0</v>
      </c>
      <c r="Z64" s="78">
        <f>VLOOKUP(Z58,'Plan terms'!$A:$G,6,FALSE)</f>
        <v>0</v>
      </c>
      <c r="AA64" s="78">
        <f>VLOOKUP(AA58,'Plan terms'!$A:$G,6,FALSE)</f>
        <v>0</v>
      </c>
      <c r="AB64" s="78">
        <f>VLOOKUP(AB58,'Plan terms'!$A:$G,6,FALSE)</f>
        <v>0</v>
      </c>
      <c r="AC64" s="78">
        <f>VLOOKUP(AC58,'Plan terms'!$A:$G,6,FALSE)</f>
        <v>0</v>
      </c>
      <c r="AD64" s="78">
        <f>VLOOKUP(AD58,'Plan terms'!$A:$G,6,FALSE)</f>
        <v>0</v>
      </c>
      <c r="AE64" s="83"/>
      <c r="AF64" s="78">
        <f>VLOOKUP(AF58,'Plan terms'!$A:$G,6,FALSE)</f>
        <v>0</v>
      </c>
      <c r="AG64" s="78">
        <f>VLOOKUP(AG58,'Plan terms'!$A:$G,6,FALSE)</f>
        <v>0</v>
      </c>
      <c r="AH64" s="78"/>
      <c r="AI64" s="78">
        <f>VLOOKUP(AI58,'Plan terms'!$A:$G,6,FALSE)</f>
        <v>0</v>
      </c>
      <c r="AJ64" s="78">
        <f>VLOOKUP(AJ58,'Plan terms'!$A:$G,6,FALSE)</f>
        <v>0</v>
      </c>
      <c r="AK64" s="78" t="e">
        <f>VLOOKUP(AK58,'Plan terms'!$A:$G,6,FALSE)</f>
        <v>#N/A</v>
      </c>
      <c r="AL64" s="79"/>
    </row>
    <row r="65" spans="1:38" x14ac:dyDescent="0.3">
      <c r="A65" s="119"/>
      <c r="B65" s="119"/>
      <c r="C65" s="119"/>
      <c r="D65" s="11" t="s">
        <v>220</v>
      </c>
      <c r="E65" s="78">
        <f>VLOOKUP(E58,'Plan terms'!$A:$G,7,FALSE)</f>
        <v>0</v>
      </c>
      <c r="F65" s="78">
        <f>VLOOKUP(F58,'Plan terms'!$A:$G,7,FALSE)</f>
        <v>0</v>
      </c>
      <c r="G65" s="78">
        <f>VLOOKUP(G58,'Plan terms'!$A:$G,7,FALSE)</f>
        <v>0</v>
      </c>
      <c r="H65" s="78">
        <f>VLOOKUP(H58,'Plan terms'!$A:$G,7,FALSE)</f>
        <v>0</v>
      </c>
      <c r="I65" s="78">
        <f>VLOOKUP(I58,'Plan terms'!$A:$G,7,FALSE)</f>
        <v>0</v>
      </c>
      <c r="J65" s="78">
        <f>VLOOKUP(J58,'Plan terms'!$A:$G,7,FALSE)</f>
        <v>0</v>
      </c>
      <c r="K65" s="78">
        <f>VLOOKUP(K58,'Plan terms'!$A:$G,7,FALSE)</f>
        <v>0</v>
      </c>
      <c r="L65" s="78">
        <f>VLOOKUP(L58,'Plan terms'!$A:$G,7,FALSE)</f>
        <v>0</v>
      </c>
      <c r="M65" s="78">
        <f>VLOOKUP(M58,'Plan terms'!$A:$G,7,FALSE)</f>
        <v>0</v>
      </c>
      <c r="N65" s="78">
        <f>VLOOKUP(N58,'Plan terms'!$A:$G,7,FALSE)</f>
        <v>0</v>
      </c>
      <c r="O65" s="78">
        <f>VLOOKUP(O58,'Plan terms'!$A:$G,7,FALSE)</f>
        <v>0</v>
      </c>
      <c r="P65" s="78">
        <f>VLOOKUP(P58,'Plan terms'!$A:$G,7,FALSE)</f>
        <v>50</v>
      </c>
      <c r="Q65" s="78">
        <f>VLOOKUP(Q58,'Plan terms'!$A:$G,7,FALSE)</f>
        <v>50</v>
      </c>
      <c r="R65" s="78">
        <f>VLOOKUP(R58,'Plan terms'!$A:$G,7,FALSE)</f>
        <v>0</v>
      </c>
      <c r="S65" s="78">
        <f>VLOOKUP(S58,'Plan terms'!$A:$G,7,FALSE)</f>
        <v>100</v>
      </c>
      <c r="T65" s="78">
        <f>VLOOKUP(T58,'Plan terms'!$A:$G,7,FALSE)</f>
        <v>0</v>
      </c>
      <c r="U65" s="78">
        <f>VLOOKUP(U58,'Plan terms'!$A:$G,7,FALSE)</f>
        <v>0</v>
      </c>
      <c r="V65" s="78">
        <f>VLOOKUP(V58,'Plan terms'!$A:$G,7,FALSE)</f>
        <v>0</v>
      </c>
      <c r="W65" s="78">
        <f>VLOOKUP(W58,'Plan terms'!$A:$G,7,FALSE)</f>
        <v>0</v>
      </c>
      <c r="X65" s="78">
        <f>VLOOKUP(X58,'Plan terms'!$A:$G,7,FALSE)</f>
        <v>0</v>
      </c>
      <c r="Y65" s="78">
        <f>VLOOKUP(Y58,'Plan terms'!$A:$G,7,FALSE)</f>
        <v>0</v>
      </c>
      <c r="Z65" s="78">
        <f>VLOOKUP(Z58,'Plan terms'!$A:$G,7,FALSE)</f>
        <v>0</v>
      </c>
      <c r="AA65" s="78">
        <f>VLOOKUP(AA58,'Plan terms'!$A:$G,7,FALSE)</f>
        <v>0</v>
      </c>
      <c r="AB65" s="78">
        <f>VLOOKUP(AB58,'Plan terms'!$A:$G,7,FALSE)</f>
        <v>0</v>
      </c>
      <c r="AC65" s="78">
        <f>VLOOKUP(AC58,'Plan terms'!$A:$G,7,FALSE)</f>
        <v>0</v>
      </c>
      <c r="AD65" s="78">
        <f>VLOOKUP(AD58,'Plan terms'!$A:$G,7,FALSE)</f>
        <v>0</v>
      </c>
      <c r="AE65" s="83"/>
      <c r="AF65" s="78">
        <f>VLOOKUP(AF58,'Plan terms'!$A:$G,7,FALSE)</f>
        <v>0</v>
      </c>
      <c r="AG65" s="78">
        <f>VLOOKUP(AG58,'Plan terms'!$A:$G,7,FALSE)</f>
        <v>0</v>
      </c>
      <c r="AH65" s="78"/>
      <c r="AI65" s="78">
        <f>VLOOKUP(AI58,'Plan terms'!$A:$G,7,FALSE)</f>
        <v>0</v>
      </c>
      <c r="AJ65" s="78">
        <f>VLOOKUP(AJ58,'Plan terms'!$A:$G,7,FALSE)</f>
        <v>0</v>
      </c>
      <c r="AK65" s="78" t="e">
        <f>VLOOKUP(AK58,'Plan terms'!$A:$G,7,FALSE)</f>
        <v>#N/A</v>
      </c>
      <c r="AL65" s="79"/>
    </row>
    <row r="66" spans="1:38" x14ac:dyDescent="0.3">
      <c r="A66" s="119"/>
      <c r="B66" s="119"/>
      <c r="C66" s="119"/>
      <c r="D66" s="11" t="s">
        <v>246</v>
      </c>
      <c r="E66" s="72">
        <f>E59-(E59*E64)-E65</f>
        <v>2903.5717499999996</v>
      </c>
      <c r="F66" s="72">
        <f t="shared" ref="F66:AD66" si="64">F59-(F59*F64)-F65</f>
        <v>2561.7980915670601</v>
      </c>
      <c r="G66" s="72">
        <f t="shared" si="64"/>
        <v>2881.4501625960002</v>
      </c>
      <c r="H66" s="72">
        <f t="shared" si="64"/>
        <v>2777.04354418</v>
      </c>
      <c r="I66" s="72">
        <f t="shared" si="64"/>
        <v>2826.8306400000001</v>
      </c>
      <c r="J66" s="72">
        <f t="shared" si="64"/>
        <v>3493.1129801999991</v>
      </c>
      <c r="K66" s="72">
        <f t="shared" si="64"/>
        <v>3525.5784599999997</v>
      </c>
      <c r="L66" s="72">
        <f t="shared" si="64"/>
        <v>3140.3830113999998</v>
      </c>
      <c r="M66" s="72">
        <f t="shared" si="64"/>
        <v>3716.9564781999998</v>
      </c>
      <c r="N66" s="72">
        <f t="shared" si="64"/>
        <v>3577.5385097999997</v>
      </c>
      <c r="O66" s="72">
        <f t="shared" si="64"/>
        <v>3047.9550411999994</v>
      </c>
      <c r="P66" s="72">
        <f t="shared" si="64"/>
        <v>2884.6647599999997</v>
      </c>
      <c r="Q66" s="72">
        <f t="shared" si="64"/>
        <v>2889.5454151999998</v>
      </c>
      <c r="R66" s="72">
        <f t="shared" si="64"/>
        <v>2783.4047999999998</v>
      </c>
      <c r="S66" s="72">
        <f t="shared" si="64"/>
        <v>2727.4138808999996</v>
      </c>
      <c r="T66" s="72">
        <f t="shared" si="64"/>
        <v>2919.3104851509997</v>
      </c>
      <c r="U66" s="72">
        <f t="shared" si="64"/>
        <v>2890.7602999999999</v>
      </c>
      <c r="V66" s="72">
        <f t="shared" si="64"/>
        <v>3400.9913000000001</v>
      </c>
      <c r="W66" s="72">
        <f t="shared" si="64"/>
        <v>2774.7327600000003</v>
      </c>
      <c r="X66" s="72">
        <f t="shared" si="64"/>
        <v>3137.3257600000002</v>
      </c>
      <c r="Y66" s="72">
        <f t="shared" si="64"/>
        <v>3224.67173</v>
      </c>
      <c r="Z66" s="72">
        <f t="shared" si="64"/>
        <v>3559.6309144999996</v>
      </c>
      <c r="AA66" s="72">
        <f t="shared" si="64"/>
        <v>3460.6335301999993</v>
      </c>
      <c r="AB66" s="72">
        <f t="shared" si="64"/>
        <v>3460.6335301999993</v>
      </c>
      <c r="AC66" s="72">
        <f t="shared" si="64"/>
        <v>2777.6621</v>
      </c>
      <c r="AD66" s="72">
        <f t="shared" si="64"/>
        <v>3559.5710799999993</v>
      </c>
      <c r="AE66" s="85"/>
      <c r="AF66" s="72">
        <f t="shared" ref="AF66:AK66" si="65">AF59-(AF59*AF64)-AF65</f>
        <v>3151.9264399999997</v>
      </c>
      <c r="AG66" s="72">
        <f t="shared" si="65"/>
        <v>3027.4260599999998</v>
      </c>
      <c r="AH66" s="72"/>
      <c r="AI66" s="72">
        <f>AI59-(AI59*AI64)-AI65</f>
        <v>3481.2057649999992</v>
      </c>
      <c r="AJ66" s="72">
        <f t="shared" si="65"/>
        <v>3649.1919599999997</v>
      </c>
      <c r="AK66" s="72" t="e">
        <f t="shared" si="65"/>
        <v>#N/A</v>
      </c>
      <c r="AL66" s="81"/>
    </row>
    <row r="67" spans="1:38" x14ac:dyDescent="0.3">
      <c r="AD67" s="91">
        <f>((AD38/1.15)/100*5)+(50)</f>
        <v>204.76395999999997</v>
      </c>
      <c r="AE67" s="83"/>
      <c r="AL67" s="79"/>
    </row>
    <row r="68" spans="1:38" x14ac:dyDescent="0.3">
      <c r="AE68" s="83"/>
      <c r="AL68" s="79"/>
    </row>
    <row r="69" spans="1:38" x14ac:dyDescent="0.3">
      <c r="AE69" s="83"/>
      <c r="AL69" s="79"/>
    </row>
    <row r="70" spans="1:38" x14ac:dyDescent="0.3">
      <c r="AE70" s="83"/>
      <c r="AL70" s="79"/>
    </row>
    <row r="71" spans="1:38" x14ac:dyDescent="0.3">
      <c r="AE71" s="83"/>
      <c r="AL71" s="79"/>
    </row>
    <row r="72" spans="1:38" x14ac:dyDescent="0.3">
      <c r="AE72" s="83"/>
      <c r="AL72" s="79"/>
    </row>
    <row r="73" spans="1:38" x14ac:dyDescent="0.3">
      <c r="AE73" s="83"/>
      <c r="AL73" s="79"/>
    </row>
    <row r="74" spans="1:38" x14ac:dyDescent="0.3">
      <c r="AE74" s="83"/>
      <c r="AL74" s="79"/>
    </row>
    <row r="75" spans="1:38" x14ac:dyDescent="0.3">
      <c r="AE75" s="83"/>
      <c r="AL75" s="79"/>
    </row>
    <row r="76" spans="1:38" x14ac:dyDescent="0.3">
      <c r="AE76" s="83"/>
      <c r="AL76" s="79"/>
    </row>
    <row r="77" spans="1:38" x14ac:dyDescent="0.3">
      <c r="AE77" s="83"/>
      <c r="AL77" s="79"/>
    </row>
    <row r="78" spans="1:38" x14ac:dyDescent="0.3">
      <c r="AE78" s="83"/>
      <c r="AL78" s="79"/>
    </row>
    <row r="79" spans="1:38" x14ac:dyDescent="0.3">
      <c r="A79" s="12"/>
      <c r="B79" s="12"/>
      <c r="C79" s="12"/>
      <c r="D79" s="12" t="s">
        <v>162</v>
      </c>
      <c r="E79" s="67" t="s">
        <v>161</v>
      </c>
      <c r="F79" s="67" t="s">
        <v>161</v>
      </c>
      <c r="G79" s="67" t="s">
        <v>161</v>
      </c>
      <c r="H79" s="67" t="s">
        <v>161</v>
      </c>
      <c r="I79" s="70" t="s">
        <v>178</v>
      </c>
      <c r="J79" s="70" t="s">
        <v>178</v>
      </c>
      <c r="K79" s="70" t="s">
        <v>178</v>
      </c>
      <c r="L79" s="70" t="s">
        <v>178</v>
      </c>
      <c r="M79" s="70" t="s">
        <v>178</v>
      </c>
      <c r="N79" s="70" t="s">
        <v>178</v>
      </c>
      <c r="O79" s="70" t="s">
        <v>178</v>
      </c>
      <c r="P79" s="70" t="s">
        <v>178</v>
      </c>
      <c r="Q79" s="70" t="s">
        <v>178</v>
      </c>
      <c r="R79" s="70" t="s">
        <v>178</v>
      </c>
      <c r="S79" s="70" t="s">
        <v>178</v>
      </c>
      <c r="T79" s="70" t="s">
        <v>178</v>
      </c>
      <c r="U79" s="70" t="s">
        <v>178</v>
      </c>
      <c r="V79" s="70" t="s">
        <v>178</v>
      </c>
      <c r="W79" s="70" t="s">
        <v>178</v>
      </c>
      <c r="X79" s="70" t="s">
        <v>178</v>
      </c>
      <c r="Y79" s="70" t="s">
        <v>178</v>
      </c>
      <c r="Z79" s="70" t="s">
        <v>178</v>
      </c>
      <c r="AA79" s="70" t="s">
        <v>178</v>
      </c>
      <c r="AB79" s="70" t="s">
        <v>178</v>
      </c>
      <c r="AC79" s="70" t="s">
        <v>178</v>
      </c>
      <c r="AD79" s="70" t="s">
        <v>178</v>
      </c>
      <c r="AE79" s="83"/>
      <c r="AF79" s="70" t="s">
        <v>225</v>
      </c>
      <c r="AG79" s="70" t="s">
        <v>225</v>
      </c>
      <c r="AH79" s="70"/>
      <c r="AI79" s="70" t="s">
        <v>178</v>
      </c>
      <c r="AJ79" s="70" t="s">
        <v>225</v>
      </c>
      <c r="AK79" s="70" t="s">
        <v>225</v>
      </c>
      <c r="AL79" s="79"/>
    </row>
    <row r="80" spans="1:38" x14ac:dyDescent="0.3">
      <c r="A80" s="4"/>
      <c r="B80" s="40" t="str">
        <f>B2</f>
        <v>Dunedin</v>
      </c>
      <c r="C80" s="40"/>
      <c r="D80" s="4" t="s">
        <v>224</v>
      </c>
      <c r="E80" s="50" t="s">
        <v>235</v>
      </c>
      <c r="F80" s="50" t="s">
        <v>125</v>
      </c>
      <c r="G80" s="41" t="s">
        <v>114</v>
      </c>
      <c r="H80" s="41" t="s">
        <v>137</v>
      </c>
      <c r="I80" s="41" t="s">
        <v>42</v>
      </c>
      <c r="J80" s="38" t="s">
        <v>181</v>
      </c>
      <c r="K80" s="38" t="s">
        <v>231</v>
      </c>
      <c r="L80" s="38" t="s">
        <v>182</v>
      </c>
      <c r="M80" s="41" t="s">
        <v>46</v>
      </c>
      <c r="N80" s="41" t="s">
        <v>48</v>
      </c>
      <c r="O80" s="41" t="s">
        <v>183</v>
      </c>
      <c r="P80" s="41" t="s">
        <v>50</v>
      </c>
      <c r="Q80" s="41" t="s">
        <v>51</v>
      </c>
      <c r="R80" s="41" t="s">
        <v>52</v>
      </c>
      <c r="S80" s="41" t="s">
        <v>53</v>
      </c>
      <c r="T80" s="41" t="s">
        <v>54</v>
      </c>
      <c r="U80" s="41" t="s">
        <v>55</v>
      </c>
      <c r="V80" t="s">
        <v>187</v>
      </c>
      <c r="W80" t="s">
        <v>188</v>
      </c>
      <c r="X80" s="41" t="s">
        <v>104</v>
      </c>
      <c r="Y80" s="41" t="s">
        <v>105</v>
      </c>
      <c r="Z80" s="41" t="s">
        <v>57</v>
      </c>
      <c r="AA80" s="59" t="s">
        <v>102</v>
      </c>
      <c r="AB80" s="59" t="s">
        <v>243</v>
      </c>
      <c r="AC80" s="41" t="s">
        <v>58</v>
      </c>
      <c r="AD80" s="23" t="s">
        <v>214</v>
      </c>
      <c r="AE80" s="83"/>
      <c r="AF80" s="23" t="s">
        <v>201</v>
      </c>
      <c r="AG80" s="41" t="s">
        <v>197</v>
      </c>
      <c r="AH80" s="41"/>
      <c r="AI80" s="41" t="s">
        <v>71</v>
      </c>
      <c r="AJ80" s="41" t="s">
        <v>208</v>
      </c>
      <c r="AK80" s="41" t="s">
        <v>183</v>
      </c>
      <c r="AL80" s="79"/>
    </row>
    <row r="81" spans="1:38" ht="15.6" x14ac:dyDescent="0.3">
      <c r="A81" s="107" t="s">
        <v>81</v>
      </c>
      <c r="B81" s="108" t="s">
        <v>89</v>
      </c>
      <c r="C81" s="108"/>
      <c r="D81" s="1" t="s">
        <v>91</v>
      </c>
      <c r="E81" s="30" t="str">
        <f>VLOOKUP(E80,'Plan terms'!$A:$B,2,FALSE)</f>
        <v>Open</v>
      </c>
      <c r="F81" s="30" t="str">
        <f>VLOOKUP(F80,'Plan terms'!$A:$B,2,FALSE)</f>
        <v>Fixed (24 months, prices fixed too)</v>
      </c>
      <c r="G81" s="30" t="str">
        <f>VLOOKUP(G80,'Plan terms'!$A:$B,2,FALSE)</f>
        <v>Fixed (12 months)</v>
      </c>
      <c r="H81" s="30" t="str">
        <f>VLOOKUP(H80,'Plan terms'!$A:$B,2,FALSE)</f>
        <v>Open</v>
      </c>
      <c r="I81" s="30" t="str">
        <f>VLOOKUP(I80,'Plan terms'!$A:$B,2,FALSE)</f>
        <v>Open</v>
      </c>
      <c r="J81" s="30" t="str">
        <f>VLOOKUP(J80,'Plan terms'!$A:$B,2,FALSE)</f>
        <v>Open</v>
      </c>
      <c r="K81" s="30" t="str">
        <f>VLOOKUP(K80,'Plan terms'!$A:$B,2,FALSE)</f>
        <v>Open (prices fixed for 12 months)</v>
      </c>
      <c r="L81" s="30" t="str">
        <f>VLOOKUP(L80,'Plan terms'!$A:$B,2,FALSE)</f>
        <v>Open (prices change every 30 minutes)</v>
      </c>
      <c r="M81" s="30" t="str">
        <f>VLOOKUP(M80,'Plan terms'!$A:$B,2,FALSE)</f>
        <v>Open</v>
      </c>
      <c r="N81" s="30" t="str">
        <f>VLOOKUP(N80,'Plan terms'!$A:$B,2,FALSE)</f>
        <v>Open</v>
      </c>
      <c r="O81" s="30" t="str">
        <f>VLOOKUP(O80,'Plan terms'!$A:$B,2,FALSE)</f>
        <v>Open</v>
      </c>
      <c r="P81" s="30" t="str">
        <f>VLOOKUP(P80,'Plan terms'!$A:$B,2,FALSE)</f>
        <v>Open</v>
      </c>
      <c r="Q81" s="30" t="str">
        <f>VLOOKUP(Q80,'Plan terms'!$A:$B,2,FALSE)</f>
        <v>Open</v>
      </c>
      <c r="R81" s="30" t="str">
        <f>VLOOKUP(R80,'Plan terms'!$A:$B,2,FALSE)</f>
        <v>Open</v>
      </c>
      <c r="S81" s="30" t="str">
        <f>VLOOKUP(S80,'Plan terms'!$A:$B,2,FALSE)</f>
        <v>Fixed (12 months)</v>
      </c>
      <c r="T81" s="30" t="str">
        <f>VLOOKUP(T80,'Plan terms'!$A:$B,2,FALSE)</f>
        <v>Open or Fixed</v>
      </c>
      <c r="U81" s="30" t="str">
        <f>VLOOKUP(U80,'Plan terms'!$A:$B,2,FALSE)</f>
        <v>Open</v>
      </c>
      <c r="V81" s="30" t="str">
        <f>VLOOKUP(V80,'Plan terms'!$A:$B,2,FALSE)</f>
        <v>Open</v>
      </c>
      <c r="W81" s="30" t="str">
        <f>VLOOKUP(W80,'Plan terms'!$A:$B,2,FALSE)</f>
        <v>Fixed (12 months)</v>
      </c>
      <c r="X81" s="30" t="str">
        <f>VLOOKUP(X80,'Plan terms'!$A:$B,2,FALSE)</f>
        <v>Fixed (24 months)</v>
      </c>
      <c r="Y81" s="30" t="str">
        <f>VLOOKUP(Y80,'Plan terms'!$A:$B,2,FALSE)</f>
        <v>Open</v>
      </c>
      <c r="Z81" s="30" t="str">
        <f>VLOOKUP(Z80,'Plan terms'!$A:$B,2,FALSE)</f>
        <v>Open</v>
      </c>
      <c r="AA81" s="30" t="str">
        <f>VLOOKUP(AA80,'Plan terms'!$A:$B,2,FALSE)</f>
        <v>Open</v>
      </c>
      <c r="AB81" s="30" t="str">
        <f>VLOOKUP(AB80,'Plan terms'!$A:$B,2,FALSE)</f>
        <v>Open</v>
      </c>
      <c r="AC81" s="30" t="str">
        <f>VLOOKUP(AC80,'Plan terms'!$A:$B,2,FALSE)</f>
        <v>Open</v>
      </c>
      <c r="AD81" s="30" t="str">
        <f>VLOOKUP(AD80,'Plan terms'!$A:$B,2,FALSE)</f>
        <v>Open</v>
      </c>
      <c r="AE81" s="83"/>
      <c r="AF81" s="30" t="str">
        <f>VLOOKUP(AF80,'Plan terms'!$A:$B,2,FALSE)</f>
        <v>Open</v>
      </c>
      <c r="AG81" s="30" t="str">
        <f>VLOOKUP(AG80,'Plan terms'!$A:$B,2,FALSE)</f>
        <v>Fixed (12 months)</v>
      </c>
      <c r="AH81" s="30"/>
      <c r="AI81" s="30" t="str">
        <f>VLOOKUP(AI80,'Plan terms'!$A:$B,2,FALSE)</f>
        <v>Fixed 12 months</v>
      </c>
      <c r="AJ81" s="30" t="str">
        <f>VLOOKUP(AJ80,'Plan terms'!$A:$B,2,FALSE)</f>
        <v>Open / Fixed</v>
      </c>
      <c r="AK81" s="30" t="str">
        <f>VLOOKUP(AK80,'Plan terms'!$A:$B,2,FALSE)</f>
        <v>Open</v>
      </c>
      <c r="AL81" s="79"/>
    </row>
    <row r="82" spans="1:38" ht="15.6" x14ac:dyDescent="0.3">
      <c r="A82" s="107"/>
      <c r="B82" s="108"/>
      <c r="C82" s="108"/>
      <c r="D82" s="1" t="s">
        <v>3</v>
      </c>
      <c r="E82" s="30" t="s">
        <v>4</v>
      </c>
      <c r="F82" s="30" t="s">
        <v>4</v>
      </c>
      <c r="G82" s="30" t="s">
        <v>4</v>
      </c>
      <c r="H82" s="30" t="s">
        <v>4</v>
      </c>
      <c r="I82" s="30" t="s">
        <v>93</v>
      </c>
      <c r="J82" s="30" t="s">
        <v>4</v>
      </c>
      <c r="K82" s="30" t="s">
        <v>4</v>
      </c>
      <c r="L82" s="30" t="s">
        <v>4</v>
      </c>
      <c r="M82" s="30" t="s">
        <v>93</v>
      </c>
      <c r="N82" s="30" t="s">
        <v>92</v>
      </c>
      <c r="O82" s="30" t="s">
        <v>92</v>
      </c>
      <c r="P82" s="30" t="s">
        <v>93</v>
      </c>
      <c r="Q82" s="30" t="s">
        <v>4</v>
      </c>
      <c r="R82" s="30" t="s">
        <v>93</v>
      </c>
      <c r="S82" s="30" t="s">
        <v>93</v>
      </c>
      <c r="T82" s="30" t="s">
        <v>93</v>
      </c>
      <c r="U82" s="30" t="s">
        <v>93</v>
      </c>
      <c r="V82" s="30" t="s">
        <v>93</v>
      </c>
      <c r="W82" s="30" t="s">
        <v>93</v>
      </c>
      <c r="X82" s="30" t="s">
        <v>93</v>
      </c>
      <c r="Y82" s="30" t="s">
        <v>93</v>
      </c>
      <c r="Z82" s="30" t="s">
        <v>93</v>
      </c>
      <c r="AA82" s="30" t="s">
        <v>92</v>
      </c>
      <c r="AB82" s="30" t="s">
        <v>92</v>
      </c>
      <c r="AC82" s="30" t="s">
        <v>93</v>
      </c>
      <c r="AD82" s="30" t="s">
        <v>93</v>
      </c>
      <c r="AE82" s="83"/>
      <c r="AF82" s="30" t="s">
        <v>93</v>
      </c>
      <c r="AG82" s="30" t="s">
        <v>93</v>
      </c>
      <c r="AH82" s="30"/>
      <c r="AI82" s="30" t="s">
        <v>93</v>
      </c>
      <c r="AJ82" s="30" t="s">
        <v>93</v>
      </c>
      <c r="AK82" s="30" t="s">
        <v>93</v>
      </c>
      <c r="AL82" s="79"/>
    </row>
    <row r="83" spans="1:38" ht="15.6" x14ac:dyDescent="0.3">
      <c r="A83" s="107"/>
      <c r="B83" s="109" t="s">
        <v>94</v>
      </c>
      <c r="C83" s="109"/>
      <c r="D83" s="26" t="s">
        <v>29</v>
      </c>
      <c r="E83" s="28"/>
      <c r="F83" s="54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68">
        <v>1.01</v>
      </c>
      <c r="V83" s="68">
        <v>1.0349999999999999</v>
      </c>
      <c r="W83" s="68">
        <v>1.0349999999999999</v>
      </c>
      <c r="X83" s="28"/>
      <c r="Y83" s="28"/>
      <c r="Z83" s="28"/>
      <c r="AA83" s="28"/>
      <c r="AB83" s="28"/>
      <c r="AC83" s="68">
        <v>1.38</v>
      </c>
      <c r="AD83" s="31"/>
      <c r="AE83" s="84"/>
      <c r="AF83" s="28"/>
      <c r="AG83" s="28"/>
      <c r="AH83" s="28"/>
      <c r="AI83" s="28"/>
      <c r="AJ83" s="28"/>
      <c r="AK83" s="28"/>
      <c r="AL83" s="79"/>
    </row>
    <row r="84" spans="1:38" ht="15.6" x14ac:dyDescent="0.3">
      <c r="A84" s="107"/>
      <c r="B84" s="109"/>
      <c r="C84" s="109"/>
      <c r="D84" s="26" t="s">
        <v>221</v>
      </c>
      <c r="E84" s="28"/>
      <c r="F84" s="54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68"/>
      <c r="V84" s="68"/>
      <c r="W84" s="68"/>
      <c r="X84" s="28"/>
      <c r="Y84" s="28"/>
      <c r="Z84" s="28"/>
      <c r="AA84" s="28"/>
      <c r="AB84" s="28"/>
      <c r="AC84" s="68"/>
      <c r="AD84" s="31"/>
      <c r="AE84" s="84"/>
      <c r="AF84" s="28"/>
      <c r="AG84" s="28"/>
      <c r="AH84" s="28"/>
      <c r="AI84" s="28"/>
      <c r="AJ84" s="28"/>
      <c r="AK84" s="28"/>
      <c r="AL84" s="79"/>
    </row>
    <row r="85" spans="1:38" ht="15.6" x14ac:dyDescent="0.3">
      <c r="A85" s="107"/>
      <c r="B85" s="109"/>
      <c r="C85" s="109"/>
      <c r="D85" s="27" t="s">
        <v>31</v>
      </c>
      <c r="E85" s="28"/>
      <c r="F85" s="55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68">
        <v>0.25580000000000003</v>
      </c>
      <c r="V85" s="68">
        <v>0.30590000000000001</v>
      </c>
      <c r="W85" s="68">
        <v>0.30590000000000001</v>
      </c>
      <c r="X85" s="28"/>
      <c r="Y85" s="28"/>
      <c r="Z85" s="28"/>
      <c r="AA85" s="28"/>
      <c r="AB85" s="28"/>
      <c r="AC85" s="68">
        <v>0.24510000000000001</v>
      </c>
      <c r="AD85" s="31"/>
      <c r="AE85" s="84"/>
      <c r="AF85" s="28"/>
      <c r="AG85" s="28"/>
      <c r="AH85" s="28"/>
      <c r="AI85" s="28"/>
      <c r="AJ85" s="28"/>
      <c r="AK85" s="28"/>
      <c r="AL85" s="79"/>
    </row>
    <row r="86" spans="1:38" ht="15.6" x14ac:dyDescent="0.3">
      <c r="A86" s="107"/>
      <c r="B86" s="23"/>
      <c r="C86" s="25" t="s">
        <v>34</v>
      </c>
      <c r="D86" s="2" t="s">
        <v>6</v>
      </c>
      <c r="E86" s="31">
        <v>0.9</v>
      </c>
      <c r="F86" s="56">
        <v>1.7437</v>
      </c>
      <c r="G86" s="31">
        <v>2.2999999999999998</v>
      </c>
      <c r="H86" s="31">
        <v>1.2</v>
      </c>
      <c r="I86" s="31">
        <v>0.9</v>
      </c>
      <c r="J86" s="31">
        <v>1.2</v>
      </c>
      <c r="K86" s="31">
        <v>1.2</v>
      </c>
      <c r="L86" s="31">
        <v>1.2</v>
      </c>
      <c r="M86" s="31">
        <v>0.6</v>
      </c>
      <c r="N86" s="31">
        <v>0.6</v>
      </c>
      <c r="O86" s="31">
        <v>0.9</v>
      </c>
      <c r="P86" s="31">
        <v>1.2</v>
      </c>
      <c r="Q86" s="31">
        <v>1.2</v>
      </c>
      <c r="R86" s="31">
        <v>0.6</v>
      </c>
      <c r="S86" s="31">
        <v>0.9</v>
      </c>
      <c r="T86" s="31">
        <v>0.9</v>
      </c>
      <c r="U86" s="31">
        <f>U83/U105</f>
        <v>0.87826086956521743</v>
      </c>
      <c r="V86" s="31">
        <f t="shared" ref="V86:W86" si="66">V83/V105</f>
        <v>0.9</v>
      </c>
      <c r="W86" s="31">
        <f t="shared" si="66"/>
        <v>0.9</v>
      </c>
      <c r="X86" s="31">
        <v>1.2</v>
      </c>
      <c r="Y86" s="31">
        <v>1.1981999999999999</v>
      </c>
      <c r="Z86" s="31">
        <v>1.2</v>
      </c>
      <c r="AA86" s="31">
        <v>1.2</v>
      </c>
      <c r="AB86" s="31">
        <v>1.2</v>
      </c>
      <c r="AC86" s="31">
        <f>AC83/AC105</f>
        <v>1.2</v>
      </c>
      <c r="AD86" s="31">
        <v>1.2</v>
      </c>
      <c r="AE86" s="84"/>
      <c r="AF86" s="31">
        <v>0.9</v>
      </c>
      <c r="AG86" s="31">
        <v>0.9</v>
      </c>
      <c r="AH86" s="31"/>
      <c r="AI86" s="31">
        <v>0.8</v>
      </c>
      <c r="AJ86" s="31">
        <v>0.3</v>
      </c>
      <c r="AK86" s="31">
        <v>0.9</v>
      </c>
      <c r="AL86" s="79"/>
    </row>
    <row r="87" spans="1:38" ht="15.6" x14ac:dyDescent="0.3">
      <c r="A87" s="107"/>
      <c r="B87" s="23"/>
      <c r="C87" s="110" t="s">
        <v>7</v>
      </c>
      <c r="D87" s="2" t="s">
        <v>223</v>
      </c>
      <c r="E87" s="31">
        <v>1.6000000000000001E-3</v>
      </c>
      <c r="F87" s="56"/>
      <c r="G87" s="31"/>
      <c r="H87" s="31"/>
      <c r="I87" s="31">
        <v>1.6000000000000001E-3</v>
      </c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>
        <v>1.9E-3</v>
      </c>
      <c r="AA87" s="31"/>
      <c r="AB87" s="31"/>
      <c r="AC87" s="31"/>
      <c r="AD87" s="31"/>
      <c r="AE87" s="84"/>
      <c r="AF87" s="31">
        <v>1.6000000000000001E-3</v>
      </c>
      <c r="AG87" s="31"/>
      <c r="AH87" s="31"/>
      <c r="AI87" s="31"/>
      <c r="AJ87" s="31"/>
      <c r="AK87" s="31"/>
      <c r="AL87" s="79"/>
    </row>
    <row r="88" spans="1:38" ht="15.6" x14ac:dyDescent="0.3">
      <c r="A88" s="107"/>
      <c r="B88" s="23"/>
      <c r="C88" s="110"/>
      <c r="D88" s="1" t="s">
        <v>9</v>
      </c>
      <c r="E88" s="31"/>
      <c r="F88" s="57"/>
      <c r="G88" s="31"/>
      <c r="H88" s="31"/>
      <c r="I88" s="31">
        <v>0.214</v>
      </c>
      <c r="J88" s="31"/>
      <c r="K88" s="31"/>
      <c r="L88" s="31"/>
      <c r="M88" s="31"/>
      <c r="N88" s="31"/>
      <c r="O88" s="31"/>
      <c r="P88" s="31">
        <v>0.21429999999999999</v>
      </c>
      <c r="Q88" s="31"/>
      <c r="R88" s="31">
        <v>0.222</v>
      </c>
      <c r="S88" s="31">
        <v>0.22020000000000001</v>
      </c>
      <c r="T88" s="31">
        <v>0.25779999999999997</v>
      </c>
      <c r="U88" s="31">
        <f>U85/U105</f>
        <v>0.2224347826086957</v>
      </c>
      <c r="V88" s="31">
        <f t="shared" ref="V88:W88" si="67">V85/V105</f>
        <v>0.26600000000000001</v>
      </c>
      <c r="W88" s="31">
        <f t="shared" si="67"/>
        <v>0.26600000000000001</v>
      </c>
      <c r="X88" s="31">
        <v>0.24859999999999999</v>
      </c>
      <c r="Y88" s="31">
        <v>0.2492</v>
      </c>
      <c r="Z88" s="31">
        <v>0.26819999999999999</v>
      </c>
      <c r="AA88" s="31"/>
      <c r="AB88" s="31"/>
      <c r="AC88" s="31">
        <f>AC85/AC105</f>
        <v>0.21313043478260874</v>
      </c>
      <c r="AD88" s="31">
        <v>0.26910000000000001</v>
      </c>
      <c r="AE88" s="84"/>
      <c r="AF88" s="31">
        <v>0.252</v>
      </c>
      <c r="AG88" s="31">
        <v>0.24399999999999999</v>
      </c>
      <c r="AH88" s="31"/>
      <c r="AI88" s="31">
        <v>0.31169999999999998</v>
      </c>
      <c r="AJ88" s="31">
        <v>0.32500000000000001</v>
      </c>
      <c r="AK88" s="31">
        <v>0.21959999999999999</v>
      </c>
      <c r="AL88" s="79"/>
    </row>
    <row r="89" spans="1:38" ht="15.6" x14ac:dyDescent="0.3">
      <c r="A89" s="107"/>
      <c r="B89" s="3">
        <v>0.31</v>
      </c>
      <c r="C89" s="110"/>
      <c r="D89" s="35" t="s">
        <v>10</v>
      </c>
      <c r="E89" s="19">
        <v>0.26400000000000001</v>
      </c>
      <c r="F89" s="58">
        <v>0.225739</v>
      </c>
      <c r="G89" s="19">
        <v>0.23</v>
      </c>
      <c r="H89" s="19"/>
      <c r="I89" s="19"/>
      <c r="J89" s="19">
        <v>0.2898</v>
      </c>
      <c r="K89" s="19">
        <v>0.28639999999999999</v>
      </c>
      <c r="L89" s="19">
        <v>0.2742</v>
      </c>
      <c r="M89" s="19">
        <v>0.37559999999999999</v>
      </c>
      <c r="N89" s="19"/>
      <c r="O89" s="19">
        <v>0.28570000000000001</v>
      </c>
      <c r="P89" s="19"/>
      <c r="Q89" s="19">
        <v>0.2898</v>
      </c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84"/>
      <c r="AF89" s="19"/>
      <c r="AG89" s="19"/>
      <c r="AH89" s="19"/>
      <c r="AI89" s="19"/>
      <c r="AJ89" s="19"/>
      <c r="AK89" s="19"/>
      <c r="AL89" s="79"/>
    </row>
    <row r="90" spans="1:38" ht="15.6" x14ac:dyDescent="0.3">
      <c r="A90" s="107"/>
      <c r="B90" s="3">
        <v>0.69</v>
      </c>
      <c r="C90" s="110"/>
      <c r="D90" s="35" t="s">
        <v>11</v>
      </c>
      <c r="E90" s="19">
        <v>0.13200000000000001</v>
      </c>
      <c r="F90" s="58">
        <v>0.111217</v>
      </c>
      <c r="G90" s="19">
        <v>0.12</v>
      </c>
      <c r="H90" s="19"/>
      <c r="I90" s="19"/>
      <c r="J90" s="19">
        <v>0.25019999999999998</v>
      </c>
      <c r="K90" s="19">
        <v>0.25640000000000002</v>
      </c>
      <c r="L90" s="19">
        <v>0.215</v>
      </c>
      <c r="M90" s="19">
        <v>0.28170000000000001</v>
      </c>
      <c r="N90" s="19"/>
      <c r="O90" s="19">
        <v>0.21429999999999999</v>
      </c>
      <c r="P90" s="19"/>
      <c r="Q90" s="19">
        <v>0.18099999999999999</v>
      </c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84"/>
      <c r="AF90" s="19"/>
      <c r="AG90" s="19"/>
      <c r="AH90" s="19"/>
      <c r="AI90" s="19"/>
      <c r="AJ90" s="19"/>
      <c r="AK90" s="19"/>
      <c r="AL90" s="79"/>
    </row>
    <row r="91" spans="1:38" x14ac:dyDescent="0.3">
      <c r="A91" s="107"/>
      <c r="B91" s="3">
        <f>factors!L2</f>
        <v>0.45</v>
      </c>
      <c r="C91" s="110"/>
      <c r="D91" s="36" t="s">
        <v>12</v>
      </c>
      <c r="E91" s="31"/>
      <c r="F91" s="31"/>
      <c r="G91" s="31"/>
      <c r="H91" s="31">
        <v>0.3412</v>
      </c>
      <c r="I91" s="31"/>
      <c r="J91" s="31"/>
      <c r="K91" s="31"/>
      <c r="L91" s="31"/>
      <c r="M91" s="31"/>
      <c r="N91" s="31">
        <v>0.3856</v>
      </c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>
        <v>0.31769999999999998</v>
      </c>
      <c r="AB91" s="31">
        <v>0.31769999999999998</v>
      </c>
      <c r="AC91" s="31"/>
      <c r="AD91" s="31"/>
      <c r="AE91" s="84"/>
      <c r="AF91" s="31"/>
      <c r="AG91" s="31"/>
      <c r="AH91" s="31"/>
      <c r="AI91" s="31"/>
      <c r="AJ91" s="31"/>
      <c r="AK91" s="31"/>
      <c r="AL91" s="79"/>
    </row>
    <row r="92" spans="1:38" ht="15.6" x14ac:dyDescent="0.3">
      <c r="A92" s="107"/>
      <c r="B92" s="3">
        <f>factors!L3</f>
        <v>0.28000000000000003</v>
      </c>
      <c r="C92" s="110"/>
      <c r="D92" s="37" t="s">
        <v>13</v>
      </c>
      <c r="E92" s="31"/>
      <c r="F92" s="31"/>
      <c r="G92" s="31"/>
      <c r="H92" s="31">
        <v>0.1706</v>
      </c>
      <c r="I92" s="31"/>
      <c r="J92" s="31"/>
      <c r="K92" s="31"/>
      <c r="L92" s="31"/>
      <c r="M92" s="31"/>
      <c r="N92" s="31">
        <v>0.26979999999999998</v>
      </c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>
        <v>0.26769999999999999</v>
      </c>
      <c r="AB92" s="31">
        <v>0.26769999999999999</v>
      </c>
      <c r="AC92" s="31"/>
      <c r="AD92" s="31"/>
      <c r="AE92" s="84"/>
      <c r="AF92" s="31"/>
      <c r="AG92" s="31"/>
      <c r="AH92" s="31"/>
      <c r="AI92" s="31"/>
      <c r="AJ92" s="31"/>
      <c r="AK92" s="31"/>
      <c r="AL92" s="79"/>
    </row>
    <row r="93" spans="1:38" ht="15.6" x14ac:dyDescent="0.3">
      <c r="A93" s="107"/>
      <c r="B93" s="3">
        <f>factors!L4</f>
        <v>0.27</v>
      </c>
      <c r="C93" s="110"/>
      <c r="D93" s="37" t="s">
        <v>14</v>
      </c>
      <c r="E93" s="31"/>
      <c r="F93" s="31"/>
      <c r="G93" s="31"/>
      <c r="H93" s="31">
        <v>1.0000000000000001E-5</v>
      </c>
      <c r="I93" s="31"/>
      <c r="J93" s="31"/>
      <c r="K93" s="31"/>
      <c r="L93" s="31"/>
      <c r="M93" s="31"/>
      <c r="N93" s="31">
        <v>0.1928</v>
      </c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>
        <v>0.1588</v>
      </c>
      <c r="AB93" s="31">
        <v>0.1588</v>
      </c>
      <c r="AC93" s="31"/>
      <c r="AD93" s="31"/>
      <c r="AE93" s="84"/>
      <c r="AF93" s="31"/>
      <c r="AG93" s="31"/>
      <c r="AH93" s="31"/>
      <c r="AI93" s="31"/>
      <c r="AJ93" s="31"/>
      <c r="AK93" s="31"/>
      <c r="AL93" s="79"/>
    </row>
    <row r="94" spans="1:38" x14ac:dyDescent="0.3">
      <c r="A94" s="107"/>
      <c r="B94" s="24"/>
      <c r="C94" s="104" t="s">
        <v>88</v>
      </c>
      <c r="D94" s="39" t="s">
        <v>15</v>
      </c>
      <c r="E94" s="11"/>
      <c r="F94" s="11">
        <v>200</v>
      </c>
      <c r="G94" s="11">
        <v>0</v>
      </c>
      <c r="H94" s="11">
        <v>0</v>
      </c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>
        <v>100</v>
      </c>
      <c r="U94" s="11"/>
      <c r="V94" s="11"/>
      <c r="W94" s="11">
        <v>250</v>
      </c>
      <c r="X94" s="11">
        <v>200</v>
      </c>
      <c r="Y94" s="11">
        <v>120</v>
      </c>
      <c r="Z94" s="11"/>
      <c r="AA94" s="11"/>
      <c r="AB94" s="11"/>
      <c r="AC94" s="11">
        <v>150</v>
      </c>
      <c r="AD94" s="11"/>
      <c r="AE94" s="85"/>
      <c r="AF94" s="11"/>
      <c r="AG94" s="11"/>
      <c r="AH94" s="11"/>
      <c r="AI94" s="11"/>
      <c r="AJ94" s="11"/>
      <c r="AK94" s="11"/>
      <c r="AL94" s="79"/>
    </row>
    <row r="95" spans="1:38" x14ac:dyDescent="0.3">
      <c r="A95" s="107"/>
      <c r="B95" s="24"/>
      <c r="C95" s="104"/>
      <c r="D95" s="3" t="s">
        <v>16</v>
      </c>
      <c r="E95" s="29"/>
      <c r="F95" s="29"/>
      <c r="G95" s="29">
        <v>0.06</v>
      </c>
      <c r="H95" s="29"/>
      <c r="I95" s="29"/>
      <c r="J95" s="29"/>
      <c r="K95" s="29"/>
      <c r="L95" s="29"/>
      <c r="M95" s="29"/>
      <c r="N95" s="29"/>
      <c r="O95" s="29"/>
      <c r="P95" s="29"/>
      <c r="Q95" s="28"/>
      <c r="R95" s="28"/>
      <c r="S95" s="28"/>
      <c r="T95" s="29">
        <v>0.06</v>
      </c>
      <c r="U95" s="29"/>
      <c r="V95" s="69"/>
      <c r="W95" s="69"/>
      <c r="X95" s="29"/>
      <c r="Y95" s="29"/>
      <c r="Z95" s="29"/>
      <c r="AA95" s="10"/>
      <c r="AB95" s="10"/>
      <c r="AC95" s="29"/>
      <c r="AD95" s="29"/>
      <c r="AE95" s="86"/>
      <c r="AF95" s="29"/>
      <c r="AG95" s="69"/>
      <c r="AH95" s="69"/>
      <c r="AI95" s="29"/>
      <c r="AJ95" s="69"/>
      <c r="AK95" s="29"/>
      <c r="AL95" s="79"/>
    </row>
    <row r="96" spans="1:38" x14ac:dyDescent="0.3">
      <c r="A96" s="107"/>
      <c r="B96" s="24"/>
      <c r="C96" s="104"/>
      <c r="D96" s="3" t="s">
        <v>17</v>
      </c>
      <c r="E96" s="10">
        <f>VLOOKUP(E80,'Plan terms'!$A:$E,5,0)</f>
        <v>0</v>
      </c>
      <c r="F96" s="10" t="str">
        <f>VLOOKUP(F80,'Plan terms'!$A:$E,5,0)</f>
        <v>$200 Credit or AC cable charger</v>
      </c>
      <c r="G96" s="10" t="str">
        <f>VLOOKUP(G80,'Plan terms'!$A:$E,5,0)</f>
        <v xml:space="preserve"> 2% Direct Debit, 1%eBilling, 3% fixed term + Free Power shout. $150 exit fee applies</v>
      </c>
      <c r="H96" s="10" t="str">
        <f>VLOOKUP(H80,'Plan terms'!$A:$E,5,0)</f>
        <v>3 hours of free power everyday (3am to 6am)</v>
      </c>
      <c r="I96" s="10">
        <f>VLOOKUP(I80,'Plan terms'!$A:$E,5,0)</f>
        <v>0</v>
      </c>
      <c r="J96" s="10" t="str">
        <f>VLOOKUP(J80,'Plan terms'!$A:$E,5,0)</f>
        <v>.</v>
      </c>
      <c r="K96" s="10" t="str">
        <f>VLOOKUP(K80,'Plan terms'!$A:$E,5,0)</f>
        <v>.</v>
      </c>
      <c r="L96" s="10" t="str">
        <f>VLOOKUP(L80,'Plan terms'!$A:$E,5,0)</f>
        <v>.</v>
      </c>
      <c r="M96" s="10" t="str">
        <f>VLOOKUP(M80,'Plan terms'!$A:$E,5,0)</f>
        <v>.</v>
      </c>
      <c r="N96" s="10" t="str">
        <f>VLOOKUP(N80,'Plan terms'!$A:$E,5,0)</f>
        <v>.</v>
      </c>
      <c r="O96" s="10">
        <f>VLOOKUP(O80,'Plan terms'!$A:$E,5,0)</f>
        <v>0</v>
      </c>
      <c r="P96" s="10" t="str">
        <f>VLOOKUP(P80,'Plan terms'!$A:$E,5,0)</f>
        <v>.</v>
      </c>
      <c r="Q96" s="10" t="str">
        <f>VLOOKUP(Q80,'Plan terms'!$A:$E,5,0)</f>
        <v>.</v>
      </c>
      <c r="R96" s="10" t="str">
        <f>VLOOKUP(R80,'Plan terms'!$A:$E,5,0)</f>
        <v>.</v>
      </c>
      <c r="S96" s="10" t="str">
        <f>VLOOKUP(S80,'Plan terms'!$A:$E,5,0)</f>
        <v>.</v>
      </c>
      <c r="T96" s="10" t="str">
        <f>VLOOKUP(T80,'Plan terms'!$A:$E,5,0)</f>
        <v xml:space="preserve"> 2% Direct Debit, 1%eBilling, 3% fixed term + $100 on 12 month sign up, free Power Shout hours</v>
      </c>
      <c r="U96" s="10" t="str">
        <f>VLOOKUP(U80,'Plan terms'!$A:$E,5,0)</f>
        <v>.</v>
      </c>
      <c r="V96" s="10" t="str">
        <f>VLOOKUP(V80,'Plan terms'!$A:$E,5,0)</f>
        <v>.</v>
      </c>
      <c r="W96" s="10" t="str">
        <f>VLOOKUP(W80,'Plan terms'!$A:$E,5,0)</f>
        <v>$250 account credit, prices fixed for 1 year, $150 Termination Fee applies</v>
      </c>
      <c r="X96" s="10" t="str">
        <f>VLOOKUP(X80,'Plan terms'!$A:$E,5,0)</f>
        <v>$200 credit upon joining, prices fixed for 24 months</v>
      </c>
      <c r="Y96" s="10" t="str">
        <f>VLOOKUP(Y80,'Plan terms'!$A:$E,5,0)</f>
        <v>$10 monthly credit, variable rates during the year, open contract</v>
      </c>
      <c r="Z96" s="10" t="str">
        <f>VLOOKUP(Z80,'Plan terms'!$A:$E,5,0)</f>
        <v>.</v>
      </c>
      <c r="AA96" s="10" t="str">
        <f>VLOOKUP(AA80,'Plan terms'!$A:$E,5,0)</f>
        <v>.</v>
      </c>
      <c r="AB96" s="10" t="str">
        <f>VLOOKUP(AB80,'Plan terms'!$A:$E,5,0)</f>
        <v>.</v>
      </c>
      <c r="AC96" s="10" t="str">
        <f>VLOOKUP(AC80,'Plan terms'!$A:$E,5,0)</f>
        <v>$150 credit for new customers upon online signup</v>
      </c>
      <c r="AD96" s="10" t="str">
        <f>VLOOKUP(AD80,'Plan terms'!$A:$E,5,0)</f>
        <v>50 litres of fuel upon joining, plus 5 litres per $100 of energy used. Averaged price per liter at $2.5 for calculations</v>
      </c>
      <c r="AE96" s="83"/>
      <c r="AF96" s="10" t="str">
        <f>VLOOKUP(AF80,'Plan terms'!$A:$E,5,0)</f>
        <v xml:space="preserve">Special discounted energy and broadband prices (4G 300 GB for $65, Fast Fibre for $80)  </v>
      </c>
      <c r="AG96" s="10" t="str">
        <f>VLOOKUP(AG80,'Plan terms'!$A:$E,5,0)</f>
        <v>$50 account credit, $15 discount on broadband, Samsung product when committing to 2 year contract</v>
      </c>
      <c r="AH96" s="10"/>
      <c r="AI96" s="10" t="str">
        <f>VLOOKUP(AI80,'Plan terms'!$A:$E,5,0)</f>
        <v>$20 off Broadband per month for 12 months, $250 sign up bonus (Only for new customers taking out Unlimited broadband and Power bundle on a 12 month plan)</v>
      </c>
      <c r="AJ96" s="10" t="str">
        <f>VLOOKUP(AJ80,'Plan terms'!$A:$E,5,0)</f>
        <v>Only available when taking out selected broadband plans with 2degrees. $20 off broadband price per month.</v>
      </c>
      <c r="AK96" s="10">
        <f>VLOOKUP(AK80,'Plan terms'!$A:$E,5,0)</f>
        <v>0</v>
      </c>
      <c r="AL96" s="79"/>
    </row>
    <row r="97" spans="1:38" x14ac:dyDescent="0.3">
      <c r="A97" s="107"/>
      <c r="B97" s="24"/>
      <c r="C97" s="104"/>
      <c r="D97" s="4" t="s">
        <v>107</v>
      </c>
      <c r="E97" s="10">
        <f>VLOOKUP(E80,'Plan terms'!$A:$E,4,FALSE)</f>
        <v>0</v>
      </c>
      <c r="F97" s="10" t="str">
        <f>VLOOKUP(F80,'Plan terms'!$A:$E,4,FALSE)</f>
        <v>EV01</v>
      </c>
      <c r="G97" s="10" t="str">
        <f>VLOOKUP(G80,'Plan terms'!$A:$E,4,FALSE)</f>
        <v>EV04</v>
      </c>
      <c r="H97" s="10" t="str">
        <f>VLOOKUP(H80,'Plan terms'!$A:$E,4,FALSE)</f>
        <v>EV05</v>
      </c>
      <c r="I97" s="10" t="str">
        <f>VLOOKUP(I80,'Plan terms'!$A:$E,4,FALSE)</f>
        <v>.</v>
      </c>
      <c r="J97" s="10" t="str">
        <f>VLOOKUP(J80,'Plan terms'!$A:$E,4,FALSE)</f>
        <v>.</v>
      </c>
      <c r="K97" s="10" t="str">
        <f>VLOOKUP(K80,'Plan terms'!$A:$E,4,FALSE)</f>
        <v>.</v>
      </c>
      <c r="L97" s="10" t="str">
        <f>VLOOKUP(L80,'Plan terms'!$A:$E,4,FALSE)</f>
        <v>.</v>
      </c>
      <c r="M97" s="10" t="str">
        <f>VLOOKUP(M80,'Plan terms'!$A:$E,4,FALSE)</f>
        <v>.</v>
      </c>
      <c r="N97" s="10" t="str">
        <f>VLOOKUP(N80,'Plan terms'!$A:$E,4,FALSE)</f>
        <v>.</v>
      </c>
      <c r="O97" s="10">
        <f>VLOOKUP(O80,'Plan terms'!$A:$E,4,FALSE)</f>
        <v>0</v>
      </c>
      <c r="P97" s="10" t="str">
        <f>VLOOKUP(P80,'Plan terms'!$A:$E,4,FALSE)</f>
        <v>.</v>
      </c>
      <c r="Q97" s="10" t="str">
        <f>VLOOKUP(Q80,'Plan terms'!$A:$E,4,FALSE)</f>
        <v>.</v>
      </c>
      <c r="R97" s="10" t="str">
        <f>VLOOKUP(R80,'Plan terms'!$A:$E,4,FALSE)</f>
        <v>.</v>
      </c>
      <c r="S97" s="10" t="str">
        <f>VLOOKUP(S80,'Plan terms'!$A:$E,4,FALSE)</f>
        <v>.</v>
      </c>
      <c r="T97" s="10" t="str">
        <f>VLOOKUP(T80,'Plan terms'!$A:$E,4,FALSE)</f>
        <v>DISC-03</v>
      </c>
      <c r="U97" s="10" t="str">
        <f>VLOOKUP(U80,'Plan terms'!$A:$E,4,FALSE)</f>
        <v>.</v>
      </c>
      <c r="V97" s="10" t="str">
        <f>VLOOKUP(V80,'Plan terms'!$A:$E,4,FALSE)</f>
        <v>.</v>
      </c>
      <c r="W97" s="10" t="str">
        <f>VLOOKUP(W80,'Plan terms'!$A:$E,4,FALSE)</f>
        <v>DISC-04</v>
      </c>
      <c r="X97" s="10" t="str">
        <f>VLOOKUP(X80,'Plan terms'!$A:$E,4,FALSE)</f>
        <v>DISC-07</v>
      </c>
      <c r="Y97" s="10" t="str">
        <f>VLOOKUP(Y80,'Plan terms'!$A:$E,4,FALSE)</f>
        <v>DISC-10</v>
      </c>
      <c r="Z97" s="10" t="str">
        <f>VLOOKUP(Z80,'Plan terms'!$A:$E,4,FALSE)</f>
        <v>.</v>
      </c>
      <c r="AA97" s="10" t="str">
        <f>VLOOKUP(AA80,'Plan terms'!$A:$E,4,FALSE)</f>
        <v>.</v>
      </c>
      <c r="AB97" s="10" t="str">
        <f>VLOOKUP(AB80,'Plan terms'!$A:$E,4,FALSE)</f>
        <v>.</v>
      </c>
      <c r="AC97" s="10" t="str">
        <f>VLOOKUP(AC80,'Plan terms'!$A:$E,4,FALSE)</f>
        <v>DISC-08</v>
      </c>
      <c r="AD97" s="10" t="str">
        <f>VLOOKUP(AD80,'Plan terms'!$A:$E,4,FALSE)</f>
        <v>DISC-09</v>
      </c>
      <c r="AE97" s="83"/>
      <c r="AF97" s="10" t="str">
        <f>VLOOKUP(AF80,'Plan terms'!$A:$E,4,FALSE)</f>
        <v>BUND-05</v>
      </c>
      <c r="AG97" s="10" t="str">
        <f>VLOOKUP(AG80,'Plan terms'!$A:$E,4,FALSE)</f>
        <v>BUND-04</v>
      </c>
      <c r="AH97" s="10"/>
      <c r="AI97" s="10" t="str">
        <f>VLOOKUP(AI80,'Plan terms'!$A:$E,4,FALSE)</f>
        <v>BUND-02</v>
      </c>
      <c r="AJ97" s="10" t="str">
        <f>VLOOKUP(AJ80,'Plan terms'!$A:$E,4,FALSE)</f>
        <v>BUND-06</v>
      </c>
      <c r="AK97" s="10">
        <f>VLOOKUP(AK80,'Plan terms'!$A:$E,4,FALSE)</f>
        <v>0</v>
      </c>
      <c r="AL97" s="79"/>
    </row>
    <row r="98" spans="1:38" x14ac:dyDescent="0.3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83"/>
      <c r="AF98" s="32"/>
      <c r="AG98" s="32"/>
      <c r="AH98" s="32"/>
      <c r="AI98" s="32"/>
      <c r="AJ98" s="32"/>
      <c r="AK98" s="32"/>
      <c r="AL98" s="79"/>
    </row>
    <row r="99" spans="1:38" x14ac:dyDescent="0.3">
      <c r="A99" s="105" t="s">
        <v>82</v>
      </c>
      <c r="B99" s="13"/>
      <c r="C99" s="13"/>
      <c r="D99" s="13" t="s">
        <v>18</v>
      </c>
      <c r="E99" s="21">
        <f>E114</f>
        <v>1.0349999999999999</v>
      </c>
      <c r="F99" s="21">
        <f>F114</f>
        <v>2.005255</v>
      </c>
      <c r="G99" s="22">
        <f t="shared" ref="G99:H99" si="68">G86*G105</f>
        <v>2.6449999999999996</v>
      </c>
      <c r="H99" s="22">
        <f t="shared" si="68"/>
        <v>1.38</v>
      </c>
      <c r="I99" s="21">
        <f>I114</f>
        <v>1.0349999999999999</v>
      </c>
      <c r="J99" s="21">
        <f t="shared" ref="J99:O99" si="69">J114</f>
        <v>1.38</v>
      </c>
      <c r="K99" s="21">
        <f t="shared" si="69"/>
        <v>1.38</v>
      </c>
      <c r="L99" s="21">
        <f t="shared" si="69"/>
        <v>1.38</v>
      </c>
      <c r="M99" s="21">
        <f t="shared" si="69"/>
        <v>0.69</v>
      </c>
      <c r="N99" s="21">
        <f t="shared" si="69"/>
        <v>0.69</v>
      </c>
      <c r="O99" s="21">
        <f t="shared" si="69"/>
        <v>1.0349999999999999</v>
      </c>
      <c r="P99" s="21">
        <f>P114</f>
        <v>1.38</v>
      </c>
      <c r="Q99" s="22">
        <f>Q86*Q105</f>
        <v>1.38</v>
      </c>
      <c r="R99" s="22">
        <f>R86*R105</f>
        <v>0.69</v>
      </c>
      <c r="S99" s="22">
        <f t="shared" ref="S99:T99" si="70">S86*S105</f>
        <v>1.0349999999999999</v>
      </c>
      <c r="T99" s="22">
        <f t="shared" si="70"/>
        <v>1.0349999999999999</v>
      </c>
      <c r="U99" s="21">
        <f>U114</f>
        <v>1.01</v>
      </c>
      <c r="V99" s="21">
        <f>V86*V105</f>
        <v>1.0349999999999999</v>
      </c>
      <c r="W99" s="21">
        <f>W86*W105</f>
        <v>1.0349999999999999</v>
      </c>
      <c r="X99" s="21">
        <f>X114</f>
        <v>1.38</v>
      </c>
      <c r="Y99" s="21">
        <f>Y114</f>
        <v>1.3779299999999999</v>
      </c>
      <c r="Z99" s="21">
        <f>Z114</f>
        <v>1.38</v>
      </c>
      <c r="AA99" s="21">
        <f>AA86*AA105</f>
        <v>1.38</v>
      </c>
      <c r="AB99" s="21">
        <f>AB86*AB105</f>
        <v>1.38</v>
      </c>
      <c r="AC99" s="21">
        <f t="shared" ref="AC99:AD99" si="71">AC114</f>
        <v>1.38</v>
      </c>
      <c r="AD99" s="21">
        <f t="shared" si="71"/>
        <v>1.38</v>
      </c>
      <c r="AE99" s="84"/>
      <c r="AF99" s="21">
        <f>AF114</f>
        <v>1.0349999999999999</v>
      </c>
      <c r="AG99" s="21">
        <f>AG86*AG105</f>
        <v>1.0349999999999999</v>
      </c>
      <c r="AH99" s="21"/>
      <c r="AI99" s="21">
        <f>AI114</f>
        <v>0.91999999999999993</v>
      </c>
      <c r="AJ99" s="21">
        <f>AJ86*AJ105</f>
        <v>0.34499999999999997</v>
      </c>
      <c r="AK99" s="21">
        <f>AK114</f>
        <v>1.0349999999999999</v>
      </c>
      <c r="AL99" s="79"/>
    </row>
    <row r="100" spans="1:38" x14ac:dyDescent="0.3">
      <c r="A100" s="105"/>
      <c r="B100" s="13"/>
      <c r="C100" s="13"/>
      <c r="D100" s="13" t="s">
        <v>19</v>
      </c>
      <c r="E100" s="21"/>
      <c r="F100" s="21"/>
      <c r="G100" s="22"/>
      <c r="H100" s="22"/>
      <c r="I100" s="21"/>
      <c r="J100" s="21"/>
      <c r="K100" s="21"/>
      <c r="L100" s="21"/>
      <c r="M100" s="22"/>
      <c r="N100" s="22"/>
      <c r="O100" s="22"/>
      <c r="P100" s="22"/>
      <c r="Q100" s="22"/>
      <c r="R100" s="22"/>
      <c r="S100" s="22"/>
      <c r="T100" s="22"/>
      <c r="U100" s="22"/>
      <c r="V100" s="21"/>
      <c r="W100" s="21"/>
      <c r="X100" s="22"/>
      <c r="Y100" s="22"/>
      <c r="Z100" s="22"/>
      <c r="AA100" s="21"/>
      <c r="AB100" s="21"/>
      <c r="AC100" s="22"/>
      <c r="AD100" s="22"/>
      <c r="AE100" s="85"/>
      <c r="AF100" s="22"/>
      <c r="AG100" s="21"/>
      <c r="AH100" s="21"/>
      <c r="AI100" s="22"/>
      <c r="AJ100" s="21"/>
      <c r="AK100" s="22"/>
      <c r="AL100" s="79"/>
    </row>
    <row r="101" spans="1:38" x14ac:dyDescent="0.3">
      <c r="A101" s="105"/>
      <c r="B101" s="13"/>
      <c r="C101" s="13"/>
      <c r="D101" s="13" t="s">
        <v>20</v>
      </c>
      <c r="E101" s="22">
        <f t="shared" ref="E101:O101" si="72">E116</f>
        <v>2375.0609599999998</v>
      </c>
      <c r="F101" s="22">
        <f t="shared" si="72"/>
        <v>2352.3830014970599</v>
      </c>
      <c r="G101" s="22">
        <f t="shared" si="72"/>
        <v>2641.8252133999999</v>
      </c>
      <c r="H101" s="22">
        <f t="shared" si="72"/>
        <v>2336.3118263799997</v>
      </c>
      <c r="I101" s="22">
        <f t="shared" si="72"/>
        <v>2340.4680399999997</v>
      </c>
      <c r="J101" s="22">
        <f t="shared" si="72"/>
        <v>2893.1240183999989</v>
      </c>
      <c r="K101" s="22">
        <f t="shared" si="72"/>
        <v>2922.4733799999995</v>
      </c>
      <c r="L101" s="22">
        <f t="shared" si="72"/>
        <v>2627.9965967999992</v>
      </c>
      <c r="M101" s="22">
        <f t="shared" si="72"/>
        <v>3081.2686505999995</v>
      </c>
      <c r="N101" s="22">
        <f t="shared" si="72"/>
        <v>2993.0658079999998</v>
      </c>
      <c r="O101" s="22">
        <f t="shared" si="72"/>
        <v>2530.1282755999996</v>
      </c>
      <c r="P101" s="22">
        <f>P116</f>
        <v>2454.5586199999998</v>
      </c>
      <c r="Q101" s="22">
        <f>Q116</f>
        <v>2458.4548751999996</v>
      </c>
      <c r="R101" s="22">
        <f>R116</f>
        <v>2272.8047999999999</v>
      </c>
      <c r="S101" s="22">
        <f t="shared" ref="S101:AJ101" si="73">S116</f>
        <v>2382.3436799999999</v>
      </c>
      <c r="T101" s="22">
        <f t="shared" si="73"/>
        <v>2724.6315199999999</v>
      </c>
      <c r="U101" s="22">
        <f t="shared" si="73"/>
        <v>2393.5628000000002</v>
      </c>
      <c r="V101" s="22">
        <f t="shared" si="73"/>
        <v>2799.2794000000004</v>
      </c>
      <c r="W101" s="22">
        <f t="shared" si="73"/>
        <v>2799.2794000000004</v>
      </c>
      <c r="X101" s="22">
        <f t="shared" si="73"/>
        <v>2766.8052399999997</v>
      </c>
      <c r="Y101" s="22">
        <f t="shared" si="73"/>
        <v>2771.5117300000002</v>
      </c>
      <c r="Z101" s="22">
        <f t="shared" si="73"/>
        <v>2962.5283399999994</v>
      </c>
      <c r="AA101" s="22">
        <f t="shared" si="73"/>
        <v>2877.8394098000003</v>
      </c>
      <c r="AB101" s="22">
        <f t="shared" si="73"/>
        <v>2877.8394098000003</v>
      </c>
      <c r="AC101" s="22">
        <f t="shared" si="73"/>
        <v>2443.9116000000004</v>
      </c>
      <c r="AD101" s="22">
        <f t="shared" si="73"/>
        <v>2953.4249399999999</v>
      </c>
      <c r="AE101" s="85"/>
      <c r="AF101" s="22">
        <f t="shared" si="73"/>
        <v>2686.3972399999998</v>
      </c>
      <c r="AG101" s="22">
        <f t="shared" si="73"/>
        <v>2599.0045999999998</v>
      </c>
      <c r="AH101" s="22"/>
      <c r="AI101" s="22">
        <f>AI116</f>
        <v>3173.32978</v>
      </c>
      <c r="AJ101" s="22">
        <f t="shared" si="73"/>
        <v>3084.5299999999997</v>
      </c>
      <c r="AK101" s="22">
        <f>AK116</f>
        <v>2376.8816400000001</v>
      </c>
      <c r="AL101" s="79"/>
    </row>
    <row r="102" spans="1:38" x14ac:dyDescent="0.3">
      <c r="A102" s="105"/>
      <c r="B102" s="13"/>
      <c r="C102" s="13"/>
      <c r="D102" s="14" t="s">
        <v>21</v>
      </c>
      <c r="E102" s="22">
        <f>E118</f>
        <v>2375.0609599999998</v>
      </c>
      <c r="F102" s="22">
        <f>F118</f>
        <v>2152.3830014970599</v>
      </c>
      <c r="G102" s="22">
        <f t="shared" ref="G102:H102" si="74">G101-G117</f>
        <v>2483.3157005960002</v>
      </c>
      <c r="H102" s="22">
        <f t="shared" si="74"/>
        <v>2336.3118263799997</v>
      </c>
      <c r="I102" s="22">
        <f>I118</f>
        <v>2340.4680399999997</v>
      </c>
      <c r="J102" s="22">
        <f t="shared" ref="J102:O102" si="75">J118</f>
        <v>2893.1240183999989</v>
      </c>
      <c r="K102" s="22">
        <f t="shared" si="75"/>
        <v>2922.4733799999995</v>
      </c>
      <c r="L102" s="22">
        <f t="shared" si="75"/>
        <v>2627.9965967999992</v>
      </c>
      <c r="M102" s="22">
        <f t="shared" si="75"/>
        <v>3081.2686505999995</v>
      </c>
      <c r="N102" s="22">
        <f t="shared" si="75"/>
        <v>2993.0658079999998</v>
      </c>
      <c r="O102" s="22">
        <f t="shared" si="75"/>
        <v>2530.1282755999996</v>
      </c>
      <c r="P102" s="22">
        <f>P118</f>
        <v>2454.5586199999998</v>
      </c>
      <c r="Q102" s="22">
        <f>Q101-Q117</f>
        <v>2458.4548751999996</v>
      </c>
      <c r="R102" s="22">
        <f>R101-R117</f>
        <v>2272.8047999999999</v>
      </c>
      <c r="S102" s="22">
        <f t="shared" ref="S102:T102" si="76">S101-S117</f>
        <v>2382.3436799999999</v>
      </c>
      <c r="T102" s="22">
        <f t="shared" si="76"/>
        <v>2461.1536287999998</v>
      </c>
      <c r="U102" s="22">
        <f>U118</f>
        <v>2393.5628000000002</v>
      </c>
      <c r="V102" s="22">
        <f>V101-V117</f>
        <v>2799.2794000000004</v>
      </c>
      <c r="W102" s="22">
        <f>W101-W117</f>
        <v>2549.2794000000004</v>
      </c>
      <c r="X102" s="22">
        <f>X118</f>
        <v>2566.8052399999997</v>
      </c>
      <c r="Y102" s="22">
        <f>Y118</f>
        <v>2651.5117300000002</v>
      </c>
      <c r="Z102" s="22">
        <f>Z118</f>
        <v>2962.5283399999994</v>
      </c>
      <c r="AA102" s="22">
        <f>AA101-AA117</f>
        <v>2877.8394098000003</v>
      </c>
      <c r="AB102" s="22">
        <f>AB101-AB117</f>
        <v>2877.8394098000003</v>
      </c>
      <c r="AC102" s="22">
        <f t="shared" ref="AC102:AD102" si="77">AC118</f>
        <v>2293.9116000000004</v>
      </c>
      <c r="AD102" s="22">
        <f t="shared" si="77"/>
        <v>2953.4249399999999</v>
      </c>
      <c r="AE102" s="85"/>
      <c r="AF102" s="22">
        <f>AF118</f>
        <v>2686.3972399999998</v>
      </c>
      <c r="AG102" s="22">
        <f>AG101-AG117</f>
        <v>2599.0045999999998</v>
      </c>
      <c r="AH102" s="22"/>
      <c r="AI102" s="22">
        <f>AI118</f>
        <v>3173.32978</v>
      </c>
      <c r="AJ102" s="22">
        <f>AJ101-AJ117</f>
        <v>3084.5299999999997</v>
      </c>
      <c r="AK102" s="22">
        <f>AK118</f>
        <v>2376.8816400000001</v>
      </c>
      <c r="AL102" s="79"/>
    </row>
    <row r="103" spans="1:38" x14ac:dyDescent="0.3">
      <c r="A103" s="32"/>
      <c r="B103" s="32"/>
      <c r="C103" s="32"/>
      <c r="D103" s="32"/>
      <c r="E103" s="33"/>
      <c r="F103" s="33"/>
      <c r="G103" s="32"/>
      <c r="H103" s="32"/>
      <c r="I103" s="33"/>
      <c r="J103" s="33"/>
      <c r="K103" s="33"/>
      <c r="L103" s="33"/>
      <c r="M103" s="33"/>
      <c r="N103" s="33"/>
      <c r="O103" s="33"/>
      <c r="P103" s="94">
        <f>P101/1.15</f>
        <v>2134.3987999999999</v>
      </c>
      <c r="Q103" s="94">
        <f>Q101/1.15</f>
        <v>2137.7868479999997</v>
      </c>
      <c r="R103" s="32"/>
      <c r="S103" s="32"/>
      <c r="T103" s="32"/>
      <c r="U103" s="33"/>
      <c r="V103" s="32"/>
      <c r="W103" s="32"/>
      <c r="X103" s="33"/>
      <c r="Y103" s="33"/>
      <c r="Z103" s="33"/>
      <c r="AA103" s="32"/>
      <c r="AB103" s="32"/>
      <c r="AC103" s="33"/>
      <c r="AD103" s="33"/>
      <c r="AE103" s="85"/>
      <c r="AF103" s="33"/>
      <c r="AG103" s="32"/>
      <c r="AH103" s="32"/>
      <c r="AI103" s="33"/>
      <c r="AJ103" s="32"/>
      <c r="AK103" s="33"/>
      <c r="AL103" s="79"/>
    </row>
    <row r="104" spans="1:38" x14ac:dyDescent="0.3">
      <c r="A104" s="112" t="s">
        <v>87</v>
      </c>
      <c r="B104" s="34">
        <v>7916</v>
      </c>
      <c r="C104" s="113" t="s">
        <v>32</v>
      </c>
      <c r="D104" s="13" t="s">
        <v>22</v>
      </c>
      <c r="E104" s="13">
        <f t="shared" ref="E104:AI104" si="78">$B$104</f>
        <v>7916</v>
      </c>
      <c r="F104" s="13">
        <f t="shared" si="78"/>
        <v>7916</v>
      </c>
      <c r="G104" s="13">
        <f t="shared" si="78"/>
        <v>7916</v>
      </c>
      <c r="H104" s="13">
        <f t="shared" si="78"/>
        <v>7916</v>
      </c>
      <c r="I104" s="13">
        <f t="shared" si="78"/>
        <v>7916</v>
      </c>
      <c r="J104" s="13">
        <f t="shared" si="78"/>
        <v>7916</v>
      </c>
      <c r="K104" s="13">
        <f t="shared" si="78"/>
        <v>7916</v>
      </c>
      <c r="L104" s="13">
        <f t="shared" si="78"/>
        <v>7916</v>
      </c>
      <c r="M104" s="13">
        <f t="shared" si="78"/>
        <v>7916</v>
      </c>
      <c r="N104" s="13">
        <f t="shared" si="78"/>
        <v>7916</v>
      </c>
      <c r="O104" s="13">
        <f t="shared" si="78"/>
        <v>7916</v>
      </c>
      <c r="P104" s="13">
        <f t="shared" si="78"/>
        <v>7916</v>
      </c>
      <c r="Q104" s="13">
        <f t="shared" si="78"/>
        <v>7916</v>
      </c>
      <c r="R104" s="13">
        <f t="shared" si="78"/>
        <v>7916</v>
      </c>
      <c r="S104" s="13">
        <f t="shared" si="78"/>
        <v>7916</v>
      </c>
      <c r="T104" s="13">
        <f t="shared" si="78"/>
        <v>7916</v>
      </c>
      <c r="U104" s="13">
        <f t="shared" si="78"/>
        <v>7916</v>
      </c>
      <c r="V104" s="13">
        <f t="shared" si="78"/>
        <v>7916</v>
      </c>
      <c r="W104" s="13">
        <f t="shared" si="78"/>
        <v>7916</v>
      </c>
      <c r="X104" s="13">
        <f t="shared" si="78"/>
        <v>7916</v>
      </c>
      <c r="Y104" s="13">
        <f t="shared" si="78"/>
        <v>7916</v>
      </c>
      <c r="Z104" s="13">
        <f t="shared" si="78"/>
        <v>7916</v>
      </c>
      <c r="AA104" s="13">
        <f t="shared" si="78"/>
        <v>7916</v>
      </c>
      <c r="AB104" s="13">
        <f t="shared" si="78"/>
        <v>7916</v>
      </c>
      <c r="AC104" s="13">
        <f t="shared" si="78"/>
        <v>7916</v>
      </c>
      <c r="AD104" s="13">
        <f t="shared" si="78"/>
        <v>7916</v>
      </c>
      <c r="AE104" s="83"/>
      <c r="AF104" s="13">
        <f>$B$104</f>
        <v>7916</v>
      </c>
      <c r="AG104" s="13">
        <f>$B$104</f>
        <v>7916</v>
      </c>
      <c r="AH104" s="13"/>
      <c r="AI104" s="13">
        <f t="shared" si="78"/>
        <v>7916</v>
      </c>
      <c r="AJ104" s="13">
        <f>$B$104</f>
        <v>7916</v>
      </c>
      <c r="AK104" s="13">
        <f>$B$104</f>
        <v>7916</v>
      </c>
      <c r="AL104" s="79"/>
    </row>
    <row r="105" spans="1:38" x14ac:dyDescent="0.3">
      <c r="A105" s="112"/>
      <c r="B105" s="34">
        <v>1.1499999999999999</v>
      </c>
      <c r="C105" s="113"/>
      <c r="D105" s="14" t="s">
        <v>33</v>
      </c>
      <c r="E105" s="15">
        <f>$B$27</f>
        <v>1.1499999999999999</v>
      </c>
      <c r="F105" s="15">
        <f>$B$27</f>
        <v>1.1499999999999999</v>
      </c>
      <c r="G105" s="15">
        <f t="shared" ref="G105:H105" si="79">$B$27</f>
        <v>1.1499999999999999</v>
      </c>
      <c r="H105" s="15">
        <f t="shared" si="79"/>
        <v>1.1499999999999999</v>
      </c>
      <c r="I105" s="13">
        <f t="shared" ref="I105:AI105" si="80">$B$105</f>
        <v>1.1499999999999999</v>
      </c>
      <c r="J105" s="13">
        <f t="shared" si="80"/>
        <v>1.1499999999999999</v>
      </c>
      <c r="K105" s="13">
        <f t="shared" si="80"/>
        <v>1.1499999999999999</v>
      </c>
      <c r="L105" s="13">
        <f t="shared" si="80"/>
        <v>1.1499999999999999</v>
      </c>
      <c r="M105" s="13">
        <f t="shared" si="80"/>
        <v>1.1499999999999999</v>
      </c>
      <c r="N105" s="13">
        <f t="shared" si="80"/>
        <v>1.1499999999999999</v>
      </c>
      <c r="O105" s="13">
        <f t="shared" si="80"/>
        <v>1.1499999999999999</v>
      </c>
      <c r="P105" s="13">
        <f t="shared" si="80"/>
        <v>1.1499999999999999</v>
      </c>
      <c r="Q105" s="13">
        <f t="shared" si="80"/>
        <v>1.1499999999999999</v>
      </c>
      <c r="R105" s="13">
        <f t="shared" si="80"/>
        <v>1.1499999999999999</v>
      </c>
      <c r="S105" s="13">
        <f t="shared" si="80"/>
        <v>1.1499999999999999</v>
      </c>
      <c r="T105" s="13">
        <f t="shared" si="80"/>
        <v>1.1499999999999999</v>
      </c>
      <c r="U105" s="13">
        <f t="shared" si="80"/>
        <v>1.1499999999999999</v>
      </c>
      <c r="V105" s="13">
        <f t="shared" si="80"/>
        <v>1.1499999999999999</v>
      </c>
      <c r="W105" s="13">
        <f t="shared" si="80"/>
        <v>1.1499999999999999</v>
      </c>
      <c r="X105" s="13">
        <f t="shared" si="80"/>
        <v>1.1499999999999999</v>
      </c>
      <c r="Y105" s="13">
        <f t="shared" si="80"/>
        <v>1.1499999999999999</v>
      </c>
      <c r="Z105" s="13">
        <f t="shared" si="80"/>
        <v>1.1499999999999999</v>
      </c>
      <c r="AA105" s="13">
        <f t="shared" si="80"/>
        <v>1.1499999999999999</v>
      </c>
      <c r="AB105" s="13">
        <f t="shared" si="80"/>
        <v>1.1499999999999999</v>
      </c>
      <c r="AC105" s="13">
        <f t="shared" si="80"/>
        <v>1.1499999999999999</v>
      </c>
      <c r="AD105" s="13">
        <f t="shared" si="80"/>
        <v>1.1499999999999999</v>
      </c>
      <c r="AE105" s="83"/>
      <c r="AF105" s="13">
        <f>$B$105</f>
        <v>1.1499999999999999</v>
      </c>
      <c r="AG105" s="13">
        <f>$B$105</f>
        <v>1.1499999999999999</v>
      </c>
      <c r="AH105" s="13"/>
      <c r="AI105" s="13">
        <f t="shared" si="80"/>
        <v>1.1499999999999999</v>
      </c>
      <c r="AJ105" s="13">
        <f>$B$105</f>
        <v>1.1499999999999999</v>
      </c>
      <c r="AK105" s="13">
        <f>$B$105</f>
        <v>1.1499999999999999</v>
      </c>
      <c r="AL105" s="79"/>
    </row>
    <row r="106" spans="1:38" x14ac:dyDescent="0.3">
      <c r="A106" s="112"/>
      <c r="B106" s="10"/>
      <c r="C106" s="114" t="s">
        <v>83</v>
      </c>
      <c r="D106" s="7" t="s">
        <v>23</v>
      </c>
      <c r="E106" s="7" t="str">
        <f>E82</f>
        <v>Peak &amp; Off Peak</v>
      </c>
      <c r="F106" s="7" t="str">
        <f>F82</f>
        <v>Peak &amp; Off Peak</v>
      </c>
      <c r="G106" s="7" t="str">
        <f t="shared" ref="G106:H106" si="81">G82</f>
        <v>Peak &amp; Off Peak</v>
      </c>
      <c r="H106" s="7" t="str">
        <f t="shared" si="81"/>
        <v>Peak &amp; Off Peak</v>
      </c>
      <c r="I106" s="7" t="str">
        <f>I82</f>
        <v>Inclusive</v>
      </c>
      <c r="J106" s="7" t="str">
        <f t="shared" ref="J106:O106" si="82">J82</f>
        <v>Peak &amp; Off Peak</v>
      </c>
      <c r="K106" s="7" t="str">
        <f t="shared" si="82"/>
        <v>Peak &amp; Off Peak</v>
      </c>
      <c r="L106" s="7" t="str">
        <f t="shared" si="82"/>
        <v>Peak &amp; Off Peak</v>
      </c>
      <c r="M106" s="7" t="str">
        <f t="shared" si="82"/>
        <v>Inclusive</v>
      </c>
      <c r="N106" s="7" t="str">
        <f t="shared" si="82"/>
        <v>Peak Off Peak &amp; Shoulder</v>
      </c>
      <c r="O106" s="7" t="str">
        <f t="shared" si="82"/>
        <v>Peak Off Peak &amp; Shoulder</v>
      </c>
      <c r="P106" s="7" t="str">
        <f>P82</f>
        <v>Inclusive</v>
      </c>
      <c r="Q106" s="7" t="str">
        <f>Q82</f>
        <v>Peak &amp; Off Peak</v>
      </c>
      <c r="R106" s="7" t="str">
        <f>R82</f>
        <v>Inclusive</v>
      </c>
      <c r="S106" s="7" t="str">
        <f t="shared" ref="S106:AD106" si="83">S82</f>
        <v>Inclusive</v>
      </c>
      <c r="T106" s="7" t="str">
        <f t="shared" si="83"/>
        <v>Inclusive</v>
      </c>
      <c r="U106" s="7" t="str">
        <f t="shared" si="83"/>
        <v>Inclusive</v>
      </c>
      <c r="V106" s="7" t="str">
        <f t="shared" si="83"/>
        <v>Inclusive</v>
      </c>
      <c r="W106" s="7" t="str">
        <f t="shared" si="83"/>
        <v>Inclusive</v>
      </c>
      <c r="X106" s="7" t="str">
        <f t="shared" si="83"/>
        <v>Inclusive</v>
      </c>
      <c r="Y106" s="7" t="str">
        <f t="shared" si="83"/>
        <v>Inclusive</v>
      </c>
      <c r="Z106" s="7" t="str">
        <f t="shared" si="83"/>
        <v>Inclusive</v>
      </c>
      <c r="AA106" s="7" t="str">
        <f t="shared" si="83"/>
        <v>Peak Off Peak &amp; Shoulder</v>
      </c>
      <c r="AB106" s="7" t="str">
        <f t="shared" si="83"/>
        <v>Peak Off Peak &amp; Shoulder</v>
      </c>
      <c r="AC106" s="7" t="str">
        <f t="shared" si="83"/>
        <v>Inclusive</v>
      </c>
      <c r="AD106" s="7" t="str">
        <f t="shared" si="83"/>
        <v>Inclusive</v>
      </c>
      <c r="AE106" s="83"/>
      <c r="AF106" s="7" t="str">
        <f>AF82</f>
        <v>Inclusive</v>
      </c>
      <c r="AG106" s="7" t="str">
        <f t="shared" ref="AG106:AJ106" si="84">AG82</f>
        <v>Inclusive</v>
      </c>
      <c r="AH106" s="7"/>
      <c r="AI106" s="7" t="str">
        <f>AI82</f>
        <v>Inclusive</v>
      </c>
      <c r="AJ106" s="7" t="str">
        <f t="shared" si="84"/>
        <v>Inclusive</v>
      </c>
      <c r="AK106" s="7" t="str">
        <f>AK82</f>
        <v>Inclusive</v>
      </c>
      <c r="AL106" s="79"/>
    </row>
    <row r="107" spans="1:38" x14ac:dyDescent="0.3">
      <c r="A107" s="112"/>
      <c r="B107" s="10"/>
      <c r="C107" s="114"/>
      <c r="D107" s="7" t="s">
        <v>9</v>
      </c>
      <c r="E107" s="8">
        <f>E88</f>
        <v>0</v>
      </c>
      <c r="F107" s="8">
        <f>F88</f>
        <v>0</v>
      </c>
      <c r="G107" s="8">
        <f t="shared" ref="G107:H107" si="85">G88</f>
        <v>0</v>
      </c>
      <c r="H107" s="8">
        <f t="shared" si="85"/>
        <v>0</v>
      </c>
      <c r="I107" s="8">
        <f>I88</f>
        <v>0.214</v>
      </c>
      <c r="J107" s="8">
        <f t="shared" ref="J107:O107" si="86">J88</f>
        <v>0</v>
      </c>
      <c r="K107" s="8">
        <f t="shared" si="86"/>
        <v>0</v>
      </c>
      <c r="L107" s="8">
        <f t="shared" si="86"/>
        <v>0</v>
      </c>
      <c r="M107" s="8">
        <f t="shared" si="86"/>
        <v>0</v>
      </c>
      <c r="N107" s="8">
        <f t="shared" si="86"/>
        <v>0</v>
      </c>
      <c r="O107" s="8">
        <f t="shared" si="86"/>
        <v>0</v>
      </c>
      <c r="P107" s="8">
        <f>P88</f>
        <v>0.21429999999999999</v>
      </c>
      <c r="Q107" s="8">
        <f>Q88</f>
        <v>0</v>
      </c>
      <c r="R107" s="8">
        <f>R88</f>
        <v>0.222</v>
      </c>
      <c r="S107" s="8">
        <f t="shared" ref="S107:AD107" si="87">S88</f>
        <v>0.22020000000000001</v>
      </c>
      <c r="T107" s="8">
        <f t="shared" si="87"/>
        <v>0.25779999999999997</v>
      </c>
      <c r="U107" s="8">
        <f t="shared" si="87"/>
        <v>0.2224347826086957</v>
      </c>
      <c r="V107" s="8">
        <f t="shared" si="87"/>
        <v>0.26600000000000001</v>
      </c>
      <c r="W107" s="8">
        <f t="shared" si="87"/>
        <v>0.26600000000000001</v>
      </c>
      <c r="X107" s="8">
        <f t="shared" si="87"/>
        <v>0.24859999999999999</v>
      </c>
      <c r="Y107" s="8">
        <f t="shared" si="87"/>
        <v>0.2492</v>
      </c>
      <c r="Z107" s="8">
        <f t="shared" si="87"/>
        <v>0.26819999999999999</v>
      </c>
      <c r="AA107" s="8">
        <f t="shared" si="87"/>
        <v>0</v>
      </c>
      <c r="AB107" s="8">
        <f t="shared" si="87"/>
        <v>0</v>
      </c>
      <c r="AC107" s="8">
        <f t="shared" si="87"/>
        <v>0.21313043478260874</v>
      </c>
      <c r="AD107" s="8">
        <f t="shared" si="87"/>
        <v>0.26910000000000001</v>
      </c>
      <c r="AE107" s="84"/>
      <c r="AF107" s="8">
        <f>AF88</f>
        <v>0.252</v>
      </c>
      <c r="AG107" s="8">
        <f t="shared" ref="AG107:AJ107" si="88">AG88</f>
        <v>0.24399999999999999</v>
      </c>
      <c r="AH107" s="8"/>
      <c r="AI107" s="8">
        <f>AI88</f>
        <v>0.31169999999999998</v>
      </c>
      <c r="AJ107" s="8">
        <f t="shared" si="88"/>
        <v>0.32500000000000001</v>
      </c>
      <c r="AK107" s="8">
        <f>AK88</f>
        <v>0.21959999999999999</v>
      </c>
      <c r="AL107" s="79"/>
    </row>
    <row r="108" spans="1:38" ht="15.6" x14ac:dyDescent="0.3">
      <c r="A108" s="112"/>
      <c r="B108" s="10"/>
      <c r="C108" s="114"/>
      <c r="D108" s="9" t="s">
        <v>24</v>
      </c>
      <c r="E108" s="89">
        <f>E89*factors!B2+E90*factors!B3</f>
        <v>0.21779999999999999</v>
      </c>
      <c r="F108" s="89">
        <f>F89*factors!$C$2+F90*factors!$C$3</f>
        <v>0.1780065609</v>
      </c>
      <c r="G108" s="89">
        <f>G89*factors!$C$2+G90*factors!$C$3</f>
        <v>0.18415100000000004</v>
      </c>
      <c r="H108" s="89">
        <f>H89*factors!$C$2+H90*factors!$C$3</f>
        <v>0</v>
      </c>
      <c r="I108" s="8">
        <f t="shared" ref="I108:AD108" si="89">$B$89*I89+$B$90*I90</f>
        <v>0</v>
      </c>
      <c r="J108" s="8">
        <f t="shared" si="89"/>
        <v>0.26247599999999993</v>
      </c>
      <c r="K108" s="8">
        <f t="shared" si="89"/>
        <v>0.26569999999999999</v>
      </c>
      <c r="L108" s="8">
        <f t="shared" si="89"/>
        <v>0.23335199999999998</v>
      </c>
      <c r="M108" s="8">
        <f t="shared" si="89"/>
        <v>0.310809</v>
      </c>
      <c r="N108" s="8">
        <f t="shared" si="89"/>
        <v>0</v>
      </c>
      <c r="O108" s="8">
        <f t="shared" si="89"/>
        <v>0.23643399999999998</v>
      </c>
      <c r="P108" s="8">
        <f t="shared" si="89"/>
        <v>0</v>
      </c>
      <c r="Q108" s="8">
        <f t="shared" si="89"/>
        <v>0.21472799999999997</v>
      </c>
      <c r="R108" s="8">
        <f t="shared" si="89"/>
        <v>0</v>
      </c>
      <c r="S108" s="8">
        <f t="shared" si="89"/>
        <v>0</v>
      </c>
      <c r="T108" s="8">
        <f t="shared" si="89"/>
        <v>0</v>
      </c>
      <c r="U108" s="8">
        <f t="shared" si="89"/>
        <v>0</v>
      </c>
      <c r="V108" s="8">
        <f t="shared" si="89"/>
        <v>0</v>
      </c>
      <c r="W108" s="8">
        <f t="shared" si="89"/>
        <v>0</v>
      </c>
      <c r="X108" s="8">
        <f t="shared" si="89"/>
        <v>0</v>
      </c>
      <c r="Y108" s="8">
        <f t="shared" si="89"/>
        <v>0</v>
      </c>
      <c r="Z108" s="8">
        <f t="shared" si="89"/>
        <v>0</v>
      </c>
      <c r="AA108" s="8">
        <f t="shared" si="89"/>
        <v>0</v>
      </c>
      <c r="AB108" s="8">
        <f t="shared" si="89"/>
        <v>0</v>
      </c>
      <c r="AC108" s="8">
        <f t="shared" si="89"/>
        <v>0</v>
      </c>
      <c r="AD108" s="8">
        <f t="shared" si="89"/>
        <v>0</v>
      </c>
      <c r="AE108" s="84"/>
      <c r="AF108" s="8">
        <f>$B$89*AF89+$B$90*AF90</f>
        <v>0</v>
      </c>
      <c r="AG108" s="8">
        <f>$B$89*AG89+$B$90*AG90</f>
        <v>0</v>
      </c>
      <c r="AH108" s="8"/>
      <c r="AI108" s="8">
        <f>$B$89*AI89+$B$90*AI90</f>
        <v>0</v>
      </c>
      <c r="AJ108" s="8">
        <f>$B$89*AJ89+$B$90*AJ90</f>
        <v>0</v>
      </c>
      <c r="AK108" s="8">
        <f>$B$89*AK89+$B$90*AK90</f>
        <v>0</v>
      </c>
      <c r="AL108" s="80"/>
    </row>
    <row r="109" spans="1:38" ht="15.6" x14ac:dyDescent="0.3">
      <c r="A109" s="112"/>
      <c r="B109" s="10"/>
      <c r="C109" s="114"/>
      <c r="D109" s="9" t="s">
        <v>25</v>
      </c>
      <c r="E109" s="8">
        <f t="shared" ref="E109:AD109" si="90">E91*$B$91+E92*$B$92+E93*$B$93</f>
        <v>0</v>
      </c>
      <c r="F109" s="8">
        <f t="shared" si="90"/>
        <v>0</v>
      </c>
      <c r="G109" s="8">
        <f t="shared" si="90"/>
        <v>0</v>
      </c>
      <c r="H109" s="8">
        <f t="shared" si="90"/>
        <v>0.20131070000000001</v>
      </c>
      <c r="I109" s="8">
        <f t="shared" si="90"/>
        <v>0</v>
      </c>
      <c r="J109" s="8">
        <f t="shared" si="90"/>
        <v>0</v>
      </c>
      <c r="K109" s="8">
        <f t="shared" si="90"/>
        <v>0</v>
      </c>
      <c r="L109" s="8">
        <f t="shared" si="90"/>
        <v>0</v>
      </c>
      <c r="M109" s="8">
        <f t="shared" si="90"/>
        <v>0</v>
      </c>
      <c r="N109" s="8">
        <f t="shared" si="90"/>
        <v>0.30112</v>
      </c>
      <c r="O109" s="8">
        <f t="shared" si="90"/>
        <v>0</v>
      </c>
      <c r="P109" s="8">
        <f t="shared" si="90"/>
        <v>0</v>
      </c>
      <c r="Q109" s="8">
        <f t="shared" si="90"/>
        <v>0</v>
      </c>
      <c r="R109" s="8">
        <f t="shared" si="90"/>
        <v>0</v>
      </c>
      <c r="S109" s="8">
        <f t="shared" si="90"/>
        <v>0</v>
      </c>
      <c r="T109" s="8">
        <f t="shared" si="90"/>
        <v>0</v>
      </c>
      <c r="U109" s="8">
        <f t="shared" si="90"/>
        <v>0</v>
      </c>
      <c r="V109" s="8">
        <f t="shared" si="90"/>
        <v>0</v>
      </c>
      <c r="W109" s="8">
        <f t="shared" si="90"/>
        <v>0</v>
      </c>
      <c r="X109" s="8">
        <f t="shared" si="90"/>
        <v>0</v>
      </c>
      <c r="Y109" s="8">
        <f t="shared" si="90"/>
        <v>0</v>
      </c>
      <c r="Z109" s="8">
        <f t="shared" si="90"/>
        <v>0</v>
      </c>
      <c r="AA109" s="8">
        <f t="shared" si="90"/>
        <v>0.26079700000000006</v>
      </c>
      <c r="AB109" s="8">
        <f t="shared" si="90"/>
        <v>0.26079700000000006</v>
      </c>
      <c r="AC109" s="8">
        <f t="shared" si="90"/>
        <v>0</v>
      </c>
      <c r="AD109" s="8">
        <f t="shared" si="90"/>
        <v>0</v>
      </c>
      <c r="AE109" s="84"/>
      <c r="AF109" s="8">
        <f>AF91*$B$91+AF92*$B$92+AF93*$B$93</f>
        <v>0</v>
      </c>
      <c r="AG109" s="8">
        <f>AG91*$B$91+AG92*$B$92+AG93*$B$93</f>
        <v>0</v>
      </c>
      <c r="AH109" s="8"/>
      <c r="AI109" s="8">
        <f>AI91*$B$91+AI92*$B$92+AI93*$B$93</f>
        <v>0</v>
      </c>
      <c r="AJ109" s="8">
        <f>AJ91*$B$91+AJ92*$B$92+AJ93*$B$93</f>
        <v>0</v>
      </c>
      <c r="AK109" s="8">
        <f>AK91*$B$91+AK92*$B$92+AK93*$B$93</f>
        <v>0</v>
      </c>
      <c r="AL109" s="80"/>
    </row>
    <row r="110" spans="1:38" ht="15.6" x14ac:dyDescent="0.3">
      <c r="A110" s="112"/>
      <c r="B110" s="10"/>
      <c r="C110" s="114"/>
      <c r="D110" s="9" t="s">
        <v>85</v>
      </c>
      <c r="E110" s="8">
        <f>E87</f>
        <v>1.6000000000000001E-3</v>
      </c>
      <c r="F110" s="8">
        <f>F87</f>
        <v>0</v>
      </c>
      <c r="G110" s="8">
        <f t="shared" ref="G110:H110" si="91">G87</f>
        <v>0</v>
      </c>
      <c r="H110" s="8">
        <f t="shared" si="91"/>
        <v>0</v>
      </c>
      <c r="I110" s="8">
        <f>I87</f>
        <v>1.6000000000000001E-3</v>
      </c>
      <c r="J110" s="8">
        <f t="shared" ref="J110:O110" si="92">J87</f>
        <v>0</v>
      </c>
      <c r="K110" s="8">
        <f t="shared" si="92"/>
        <v>0</v>
      </c>
      <c r="L110" s="8">
        <f t="shared" si="92"/>
        <v>0</v>
      </c>
      <c r="M110" s="8">
        <f t="shared" si="92"/>
        <v>0</v>
      </c>
      <c r="N110" s="8">
        <f t="shared" si="92"/>
        <v>0</v>
      </c>
      <c r="O110" s="8">
        <f t="shared" si="92"/>
        <v>0</v>
      </c>
      <c r="P110" s="8">
        <f>P87</f>
        <v>0</v>
      </c>
      <c r="Q110" s="8">
        <f>Q87</f>
        <v>0</v>
      </c>
      <c r="R110" s="8">
        <f>R87</f>
        <v>0</v>
      </c>
      <c r="S110" s="8">
        <f t="shared" ref="S110:AD110" si="93">S87</f>
        <v>0</v>
      </c>
      <c r="T110" s="8">
        <f t="shared" si="93"/>
        <v>0</v>
      </c>
      <c r="U110" s="8">
        <f t="shared" si="93"/>
        <v>0</v>
      </c>
      <c r="V110" s="8">
        <f t="shared" si="93"/>
        <v>0</v>
      </c>
      <c r="W110" s="8">
        <f t="shared" si="93"/>
        <v>0</v>
      </c>
      <c r="X110" s="8">
        <f t="shared" si="93"/>
        <v>0</v>
      </c>
      <c r="Y110" s="8">
        <f t="shared" si="93"/>
        <v>0</v>
      </c>
      <c r="Z110" s="8">
        <f t="shared" si="93"/>
        <v>1.9E-3</v>
      </c>
      <c r="AA110" s="8">
        <f t="shared" si="93"/>
        <v>0</v>
      </c>
      <c r="AB110" s="8">
        <f t="shared" si="93"/>
        <v>0</v>
      </c>
      <c r="AC110" s="8">
        <f t="shared" si="93"/>
        <v>0</v>
      </c>
      <c r="AD110" s="8">
        <f t="shared" si="93"/>
        <v>0</v>
      </c>
      <c r="AE110" s="84"/>
      <c r="AF110" s="8">
        <f t="shared" ref="AF110:AJ110" si="94">AF87</f>
        <v>1.6000000000000001E-3</v>
      </c>
      <c r="AG110" s="8">
        <f t="shared" si="94"/>
        <v>0</v>
      </c>
      <c r="AH110" s="8"/>
      <c r="AI110" s="8">
        <f>AI87</f>
        <v>0</v>
      </c>
      <c r="AJ110" s="8">
        <f t="shared" si="94"/>
        <v>0</v>
      </c>
      <c r="AK110" s="8">
        <f>AK87</f>
        <v>0</v>
      </c>
      <c r="AL110" s="79"/>
    </row>
    <row r="111" spans="1:38" x14ac:dyDescent="0.3">
      <c r="A111" s="112"/>
      <c r="B111" s="10"/>
      <c r="C111" s="114"/>
      <c r="D111" s="18" t="s">
        <v>80</v>
      </c>
      <c r="E111" s="19">
        <f>E87+E88+E108+E109</f>
        <v>0.21939999999999998</v>
      </c>
      <c r="F111" s="19">
        <f>F87+F88+F108+F109</f>
        <v>0.1780065609</v>
      </c>
      <c r="G111" s="19">
        <f t="shared" ref="G111:H111" si="95">G87+G88+G108+G109</f>
        <v>0.18415100000000004</v>
      </c>
      <c r="H111" s="19">
        <f t="shared" si="95"/>
        <v>0.20131070000000001</v>
      </c>
      <c r="I111" s="19">
        <f>I87+I88+I108+I109</f>
        <v>0.21559999999999999</v>
      </c>
      <c r="J111" s="19">
        <f t="shared" ref="J111:O111" si="96">J87+J88+J108+J109</f>
        <v>0.26247599999999993</v>
      </c>
      <c r="K111" s="19">
        <f t="shared" si="96"/>
        <v>0.26569999999999999</v>
      </c>
      <c r="L111" s="19">
        <f t="shared" si="96"/>
        <v>0.23335199999999998</v>
      </c>
      <c r="M111" s="19">
        <f t="shared" si="96"/>
        <v>0.310809</v>
      </c>
      <c r="N111" s="19">
        <f t="shared" si="96"/>
        <v>0.30112</v>
      </c>
      <c r="O111" s="19">
        <f t="shared" si="96"/>
        <v>0.23643399999999998</v>
      </c>
      <c r="P111" s="19">
        <f>P87+P88+P108+P109</f>
        <v>0.21429999999999999</v>
      </c>
      <c r="Q111" s="19">
        <f>Q87+Q88+Q108+Q109</f>
        <v>0.21472799999999997</v>
      </c>
      <c r="R111" s="19">
        <f>R87+R88+R108+R109</f>
        <v>0.222</v>
      </c>
      <c r="S111" s="19">
        <f t="shared" ref="S111:AD111" si="97">S87+S88+S108+S109</f>
        <v>0.22020000000000001</v>
      </c>
      <c r="T111" s="19">
        <f t="shared" si="97"/>
        <v>0.25779999999999997</v>
      </c>
      <c r="U111" s="19">
        <f t="shared" si="97"/>
        <v>0.2224347826086957</v>
      </c>
      <c r="V111" s="19">
        <f t="shared" si="97"/>
        <v>0.26600000000000001</v>
      </c>
      <c r="W111" s="19">
        <f t="shared" si="97"/>
        <v>0.26600000000000001</v>
      </c>
      <c r="X111" s="19">
        <f t="shared" si="97"/>
        <v>0.24859999999999999</v>
      </c>
      <c r="Y111" s="19">
        <f t="shared" si="97"/>
        <v>0.2492</v>
      </c>
      <c r="Z111" s="19">
        <f t="shared" si="97"/>
        <v>0.27010000000000001</v>
      </c>
      <c r="AA111" s="19">
        <f t="shared" si="97"/>
        <v>0.26079700000000006</v>
      </c>
      <c r="AB111" s="19">
        <f t="shared" si="97"/>
        <v>0.26079700000000006</v>
      </c>
      <c r="AC111" s="19">
        <f t="shared" si="97"/>
        <v>0.21313043478260874</v>
      </c>
      <c r="AD111" s="19">
        <f t="shared" si="97"/>
        <v>0.26910000000000001</v>
      </c>
      <c r="AE111" s="84"/>
      <c r="AF111" s="19">
        <f>AF87+AF88+AF108+AF109</f>
        <v>0.25359999999999999</v>
      </c>
      <c r="AG111" s="19">
        <f t="shared" ref="AG111:AJ111" si="98">AG87+AG88+AG108+AG109</f>
        <v>0.24399999999999999</v>
      </c>
      <c r="AH111" s="19"/>
      <c r="AI111" s="19">
        <f>AI87+AI88+AI108+AI109</f>
        <v>0.31169999999999998</v>
      </c>
      <c r="AJ111" s="19">
        <f t="shared" si="98"/>
        <v>0.32500000000000001</v>
      </c>
      <c r="AK111" s="19">
        <f>AK87+AK88+AK108+AK109</f>
        <v>0.21959999999999999</v>
      </c>
      <c r="AL111" s="79"/>
    </row>
    <row r="112" spans="1:38" x14ac:dyDescent="0.3">
      <c r="A112" s="112"/>
      <c r="B112" s="10"/>
      <c r="C112" s="114"/>
      <c r="D112" s="18" t="s">
        <v>26</v>
      </c>
      <c r="E112" s="19">
        <f>E111*E105</f>
        <v>0.25230999999999998</v>
      </c>
      <c r="F112" s="19">
        <f>F111*F105</f>
        <v>0.20470754503499999</v>
      </c>
      <c r="G112" s="19">
        <f t="shared" ref="G112:H112" si="99">G111*G105</f>
        <v>0.21177365000000004</v>
      </c>
      <c r="H112" s="19">
        <f t="shared" si="99"/>
        <v>0.231507305</v>
      </c>
      <c r="I112" s="19">
        <f>I111*I105</f>
        <v>0.24793999999999997</v>
      </c>
      <c r="J112" s="19">
        <f t="shared" ref="J112:O112" si="100">J111*J105</f>
        <v>0.30184739999999988</v>
      </c>
      <c r="K112" s="19">
        <f t="shared" si="100"/>
        <v>0.30555499999999997</v>
      </c>
      <c r="L112" s="19">
        <f t="shared" si="100"/>
        <v>0.26835479999999995</v>
      </c>
      <c r="M112" s="19">
        <f t="shared" si="100"/>
        <v>0.35743034999999995</v>
      </c>
      <c r="N112" s="19">
        <f t="shared" si="100"/>
        <v>0.34628799999999998</v>
      </c>
      <c r="O112" s="19">
        <f t="shared" si="100"/>
        <v>0.27189909999999995</v>
      </c>
      <c r="P112" s="19">
        <f>P111*P105</f>
        <v>0.24644499999999997</v>
      </c>
      <c r="Q112" s="19">
        <f>Q111*Q105</f>
        <v>0.24693719999999994</v>
      </c>
      <c r="R112" s="19">
        <f>R111*R105</f>
        <v>0.25529999999999997</v>
      </c>
      <c r="S112" s="19">
        <f t="shared" ref="S112:AD112" si="101">S111*S105</f>
        <v>0.25323000000000001</v>
      </c>
      <c r="T112" s="19">
        <f t="shared" si="101"/>
        <v>0.29646999999999996</v>
      </c>
      <c r="U112" s="19">
        <f t="shared" si="101"/>
        <v>0.25580000000000003</v>
      </c>
      <c r="V112" s="19">
        <f t="shared" si="101"/>
        <v>0.30590000000000001</v>
      </c>
      <c r="W112" s="19">
        <f t="shared" si="101"/>
        <v>0.30590000000000001</v>
      </c>
      <c r="X112" s="19">
        <f t="shared" si="101"/>
        <v>0.28588999999999998</v>
      </c>
      <c r="Y112" s="19">
        <f t="shared" si="101"/>
        <v>0.28658</v>
      </c>
      <c r="Z112" s="19">
        <f t="shared" si="101"/>
        <v>0.31061499999999997</v>
      </c>
      <c r="AA112" s="19">
        <f t="shared" si="101"/>
        <v>0.29991655000000006</v>
      </c>
      <c r="AB112" s="19">
        <f t="shared" si="101"/>
        <v>0.29991655000000006</v>
      </c>
      <c r="AC112" s="19">
        <f t="shared" si="101"/>
        <v>0.24510000000000004</v>
      </c>
      <c r="AD112" s="19">
        <f t="shared" si="101"/>
        <v>0.30946499999999999</v>
      </c>
      <c r="AE112" s="84"/>
      <c r="AF112" s="19">
        <f>AF111*AF105</f>
        <v>0.29163999999999995</v>
      </c>
      <c r="AG112" s="19">
        <f t="shared" ref="AG112:AJ112" si="102">AG111*AG105</f>
        <v>0.28059999999999996</v>
      </c>
      <c r="AH112" s="19"/>
      <c r="AI112" s="19">
        <f>AI111*AI105</f>
        <v>0.35845499999999997</v>
      </c>
      <c r="AJ112" s="19">
        <f t="shared" si="102"/>
        <v>0.37374999999999997</v>
      </c>
      <c r="AK112" s="19">
        <f>AK111*AK105</f>
        <v>0.25253999999999999</v>
      </c>
      <c r="AL112" s="79"/>
    </row>
    <row r="113" spans="1:38" x14ac:dyDescent="0.3">
      <c r="A113" s="112"/>
      <c r="B113" s="10"/>
      <c r="C113" s="114"/>
      <c r="D113" s="16" t="s">
        <v>27</v>
      </c>
      <c r="E113" s="17">
        <f>E112*E104</f>
        <v>1997.2859599999999</v>
      </c>
      <c r="F113" s="17">
        <f>F112*F104</f>
        <v>1620.4649264970599</v>
      </c>
      <c r="G113" s="17">
        <f t="shared" ref="G113:H113" si="103">G112*G104</f>
        <v>1676.4002134000002</v>
      </c>
      <c r="H113" s="17">
        <f t="shared" si="103"/>
        <v>1832.6118263799999</v>
      </c>
      <c r="I113" s="17">
        <f>I112*I104</f>
        <v>1962.6930399999997</v>
      </c>
      <c r="J113" s="17">
        <f t="shared" ref="J113:O113" si="104">J112*J104</f>
        <v>2389.4240183999991</v>
      </c>
      <c r="K113" s="17">
        <f t="shared" si="104"/>
        <v>2418.7733799999996</v>
      </c>
      <c r="L113" s="17">
        <f t="shared" si="104"/>
        <v>2124.2965967999994</v>
      </c>
      <c r="M113" s="17">
        <f t="shared" si="104"/>
        <v>2829.4186505999996</v>
      </c>
      <c r="N113" s="17">
        <f t="shared" si="104"/>
        <v>2741.2158079999999</v>
      </c>
      <c r="O113" s="17">
        <f t="shared" si="104"/>
        <v>2152.3532755999995</v>
      </c>
      <c r="P113" s="17">
        <f>P112*P104</f>
        <v>1950.8586199999997</v>
      </c>
      <c r="Q113" s="17">
        <f>Q112*Q104</f>
        <v>1954.7548751999996</v>
      </c>
      <c r="R113" s="17">
        <f>R112*R104</f>
        <v>2020.9547999999998</v>
      </c>
      <c r="S113" s="17">
        <f t="shared" ref="S113:AD113" si="105">S112*S104</f>
        <v>2004.5686800000001</v>
      </c>
      <c r="T113" s="17">
        <f t="shared" si="105"/>
        <v>2346.8565199999998</v>
      </c>
      <c r="U113" s="17">
        <f t="shared" si="105"/>
        <v>2024.9128000000003</v>
      </c>
      <c r="V113" s="17">
        <f t="shared" si="105"/>
        <v>2421.5044000000003</v>
      </c>
      <c r="W113" s="17">
        <f t="shared" si="105"/>
        <v>2421.5044000000003</v>
      </c>
      <c r="X113" s="17">
        <f t="shared" si="105"/>
        <v>2263.1052399999999</v>
      </c>
      <c r="Y113" s="17">
        <f t="shared" si="105"/>
        <v>2268.5672800000002</v>
      </c>
      <c r="Z113" s="17">
        <f t="shared" si="105"/>
        <v>2458.8283399999996</v>
      </c>
      <c r="AA113" s="17">
        <f t="shared" si="105"/>
        <v>2374.1394098000005</v>
      </c>
      <c r="AB113" s="17">
        <f t="shared" si="105"/>
        <v>2374.1394098000005</v>
      </c>
      <c r="AC113" s="17">
        <f t="shared" si="105"/>
        <v>1940.2116000000003</v>
      </c>
      <c r="AD113" s="17">
        <f t="shared" si="105"/>
        <v>2449.7249400000001</v>
      </c>
      <c r="AE113" s="85"/>
      <c r="AF113" s="17">
        <f>AF112*AF104</f>
        <v>2308.6222399999997</v>
      </c>
      <c r="AG113" s="17">
        <f t="shared" ref="AG113:AJ113" si="106">AG112*AG104</f>
        <v>2221.2295999999997</v>
      </c>
      <c r="AH113" s="17"/>
      <c r="AI113" s="17">
        <f>AI112*AI104</f>
        <v>2837.5297799999998</v>
      </c>
      <c r="AJ113" s="17">
        <f t="shared" si="106"/>
        <v>2958.6049999999996</v>
      </c>
      <c r="AK113" s="17">
        <f>AK112*AK104</f>
        <v>1999.10664</v>
      </c>
      <c r="AL113" s="79"/>
    </row>
    <row r="114" spans="1:38" x14ac:dyDescent="0.3">
      <c r="A114" s="112"/>
      <c r="B114" s="10"/>
      <c r="C114" s="115" t="s">
        <v>34</v>
      </c>
      <c r="D114" s="5" t="s">
        <v>76</v>
      </c>
      <c r="E114" s="6">
        <f>E86*E105</f>
        <v>1.0349999999999999</v>
      </c>
      <c r="F114" s="6">
        <f>F86*F105</f>
        <v>2.005255</v>
      </c>
      <c r="G114" s="6">
        <f t="shared" ref="G114:H114" si="107">G86*G105</f>
        <v>2.6449999999999996</v>
      </c>
      <c r="H114" s="6">
        <f t="shared" si="107"/>
        <v>1.38</v>
      </c>
      <c r="I114" s="6">
        <f>I86*I105</f>
        <v>1.0349999999999999</v>
      </c>
      <c r="J114" s="6">
        <f t="shared" ref="J114:O114" si="108">J86*J105</f>
        <v>1.38</v>
      </c>
      <c r="K114" s="6">
        <f t="shared" si="108"/>
        <v>1.38</v>
      </c>
      <c r="L114" s="6">
        <f t="shared" si="108"/>
        <v>1.38</v>
      </c>
      <c r="M114" s="6">
        <f t="shared" si="108"/>
        <v>0.69</v>
      </c>
      <c r="N114" s="6">
        <f t="shared" si="108"/>
        <v>0.69</v>
      </c>
      <c r="O114" s="6">
        <f t="shared" si="108"/>
        <v>1.0349999999999999</v>
      </c>
      <c r="P114" s="6">
        <f>P86*P105</f>
        <v>1.38</v>
      </c>
      <c r="Q114" s="6">
        <f>Q86*Q105</f>
        <v>1.38</v>
      </c>
      <c r="R114" s="6">
        <f>R86*R105</f>
        <v>0.69</v>
      </c>
      <c r="S114" s="6">
        <f t="shared" ref="S114:AD114" si="109">S86*S105</f>
        <v>1.0349999999999999</v>
      </c>
      <c r="T114" s="6">
        <f t="shared" si="109"/>
        <v>1.0349999999999999</v>
      </c>
      <c r="U114" s="6">
        <f t="shared" si="109"/>
        <v>1.01</v>
      </c>
      <c r="V114" s="6">
        <f t="shared" si="109"/>
        <v>1.0349999999999999</v>
      </c>
      <c r="W114" s="6">
        <f t="shared" si="109"/>
        <v>1.0349999999999999</v>
      </c>
      <c r="X114" s="6">
        <f t="shared" si="109"/>
        <v>1.38</v>
      </c>
      <c r="Y114" s="6">
        <f t="shared" si="109"/>
        <v>1.3779299999999999</v>
      </c>
      <c r="Z114" s="6">
        <f t="shared" si="109"/>
        <v>1.38</v>
      </c>
      <c r="AA114" s="6">
        <f t="shared" si="109"/>
        <v>1.38</v>
      </c>
      <c r="AB114" s="6">
        <f t="shared" si="109"/>
        <v>1.38</v>
      </c>
      <c r="AC114" s="6">
        <f t="shared" si="109"/>
        <v>1.38</v>
      </c>
      <c r="AD114" s="6">
        <f t="shared" si="109"/>
        <v>1.38</v>
      </c>
      <c r="AE114" s="85"/>
      <c r="AF114" s="6">
        <f>AF86*AF105</f>
        <v>1.0349999999999999</v>
      </c>
      <c r="AG114" s="6">
        <f t="shared" ref="AG114:AJ114" si="110">AG86*AG105</f>
        <v>1.0349999999999999</v>
      </c>
      <c r="AH114" s="6"/>
      <c r="AI114" s="6">
        <f>AI86*AI105</f>
        <v>0.91999999999999993</v>
      </c>
      <c r="AJ114" s="6">
        <f t="shared" si="110"/>
        <v>0.34499999999999997</v>
      </c>
      <c r="AK114" s="6">
        <f>AK86*AK105</f>
        <v>1.0349999999999999</v>
      </c>
      <c r="AL114" s="79"/>
    </row>
    <row r="115" spans="1:38" x14ac:dyDescent="0.3">
      <c r="A115" s="112"/>
      <c r="B115" s="10"/>
      <c r="C115" s="115"/>
      <c r="D115" s="16" t="s">
        <v>77</v>
      </c>
      <c r="E115" s="17">
        <f>E114*365</f>
        <v>377.77499999999998</v>
      </c>
      <c r="F115" s="17">
        <f>F114*365</f>
        <v>731.91807500000004</v>
      </c>
      <c r="G115" s="17">
        <f t="shared" ref="G115:H115" si="111">G114*365</f>
        <v>965.42499999999984</v>
      </c>
      <c r="H115" s="17">
        <f t="shared" si="111"/>
        <v>503.7</v>
      </c>
      <c r="I115" s="17">
        <f>I114*365</f>
        <v>377.77499999999998</v>
      </c>
      <c r="J115" s="17">
        <f t="shared" ref="J115:O115" si="112">J114*365</f>
        <v>503.7</v>
      </c>
      <c r="K115" s="17">
        <f t="shared" si="112"/>
        <v>503.7</v>
      </c>
      <c r="L115" s="17">
        <f t="shared" si="112"/>
        <v>503.7</v>
      </c>
      <c r="M115" s="17">
        <f t="shared" si="112"/>
        <v>251.85</v>
      </c>
      <c r="N115" s="17">
        <f t="shared" si="112"/>
        <v>251.85</v>
      </c>
      <c r="O115" s="17">
        <f t="shared" si="112"/>
        <v>377.77499999999998</v>
      </c>
      <c r="P115" s="17">
        <f>P114*365</f>
        <v>503.7</v>
      </c>
      <c r="Q115" s="17">
        <f>Q114*365</f>
        <v>503.7</v>
      </c>
      <c r="R115" s="17">
        <f>R114*365</f>
        <v>251.85</v>
      </c>
      <c r="S115" s="17">
        <f t="shared" ref="S115:AD115" si="113">S114*365</f>
        <v>377.77499999999998</v>
      </c>
      <c r="T115" s="17">
        <f t="shared" si="113"/>
        <v>377.77499999999998</v>
      </c>
      <c r="U115" s="17">
        <f t="shared" si="113"/>
        <v>368.65</v>
      </c>
      <c r="V115" s="17">
        <f t="shared" si="113"/>
        <v>377.77499999999998</v>
      </c>
      <c r="W115" s="17">
        <f t="shared" si="113"/>
        <v>377.77499999999998</v>
      </c>
      <c r="X115" s="17">
        <f t="shared" si="113"/>
        <v>503.7</v>
      </c>
      <c r="Y115" s="17">
        <f t="shared" si="113"/>
        <v>502.94444999999996</v>
      </c>
      <c r="Z115" s="17">
        <f t="shared" si="113"/>
        <v>503.7</v>
      </c>
      <c r="AA115" s="17">
        <f t="shared" si="113"/>
        <v>503.7</v>
      </c>
      <c r="AB115" s="17">
        <f t="shared" si="113"/>
        <v>503.7</v>
      </c>
      <c r="AC115" s="17">
        <f t="shared" si="113"/>
        <v>503.7</v>
      </c>
      <c r="AD115" s="17">
        <f t="shared" si="113"/>
        <v>503.7</v>
      </c>
      <c r="AE115" s="85"/>
      <c r="AF115" s="17">
        <f>AF114*365</f>
        <v>377.77499999999998</v>
      </c>
      <c r="AG115" s="17">
        <f t="shared" ref="AG115:AJ115" si="114">AG114*365</f>
        <v>377.77499999999998</v>
      </c>
      <c r="AH115" s="17"/>
      <c r="AI115" s="17">
        <f>AI114*365</f>
        <v>335.79999999999995</v>
      </c>
      <c r="AJ115" s="17">
        <f t="shared" si="114"/>
        <v>125.925</v>
      </c>
      <c r="AK115" s="17">
        <f>AK114*365</f>
        <v>377.77499999999998</v>
      </c>
      <c r="AL115" s="79"/>
    </row>
    <row r="116" spans="1:38" x14ac:dyDescent="0.3">
      <c r="A116" s="112"/>
      <c r="B116" s="10"/>
      <c r="C116" s="116" t="s">
        <v>86</v>
      </c>
      <c r="D116" s="18" t="s">
        <v>78</v>
      </c>
      <c r="E116" s="20">
        <f>E113+E115</f>
        <v>2375.0609599999998</v>
      </c>
      <c r="F116" s="20">
        <f>F113+F115</f>
        <v>2352.3830014970599</v>
      </c>
      <c r="G116" s="20">
        <f t="shared" ref="G116:H116" si="115">G113+G115</f>
        <v>2641.8252133999999</v>
      </c>
      <c r="H116" s="20">
        <f t="shared" si="115"/>
        <v>2336.3118263799997</v>
      </c>
      <c r="I116" s="20">
        <f>I113+I115</f>
        <v>2340.4680399999997</v>
      </c>
      <c r="J116" s="20">
        <f t="shared" ref="J116:O116" si="116">J113+J115</f>
        <v>2893.1240183999989</v>
      </c>
      <c r="K116" s="20">
        <f t="shared" si="116"/>
        <v>2922.4733799999995</v>
      </c>
      <c r="L116" s="20">
        <f t="shared" si="116"/>
        <v>2627.9965967999992</v>
      </c>
      <c r="M116" s="20">
        <f t="shared" si="116"/>
        <v>3081.2686505999995</v>
      </c>
      <c r="N116" s="20">
        <f t="shared" si="116"/>
        <v>2993.0658079999998</v>
      </c>
      <c r="O116" s="20">
        <f t="shared" si="116"/>
        <v>2530.1282755999996</v>
      </c>
      <c r="P116" s="20">
        <f>P113+P115</f>
        <v>2454.5586199999998</v>
      </c>
      <c r="Q116" s="20">
        <f>Q113+Q115</f>
        <v>2458.4548751999996</v>
      </c>
      <c r="R116" s="20">
        <f>R113+R115</f>
        <v>2272.8047999999999</v>
      </c>
      <c r="S116" s="20">
        <f t="shared" ref="S116:AD116" si="117">S113+S115</f>
        <v>2382.3436799999999</v>
      </c>
      <c r="T116" s="20">
        <f t="shared" si="117"/>
        <v>2724.6315199999999</v>
      </c>
      <c r="U116" s="20">
        <f t="shared" si="117"/>
        <v>2393.5628000000002</v>
      </c>
      <c r="V116" s="20">
        <f t="shared" si="117"/>
        <v>2799.2794000000004</v>
      </c>
      <c r="W116" s="20">
        <f t="shared" si="117"/>
        <v>2799.2794000000004</v>
      </c>
      <c r="X116" s="20">
        <f t="shared" si="117"/>
        <v>2766.8052399999997</v>
      </c>
      <c r="Y116" s="20">
        <f t="shared" si="117"/>
        <v>2771.5117300000002</v>
      </c>
      <c r="Z116" s="20">
        <f t="shared" si="117"/>
        <v>2962.5283399999994</v>
      </c>
      <c r="AA116" s="20">
        <f t="shared" si="117"/>
        <v>2877.8394098000003</v>
      </c>
      <c r="AB116" s="20">
        <f t="shared" si="117"/>
        <v>2877.8394098000003</v>
      </c>
      <c r="AC116" s="20">
        <f t="shared" si="117"/>
        <v>2443.9116000000004</v>
      </c>
      <c r="AD116" s="20">
        <f t="shared" si="117"/>
        <v>2953.4249399999999</v>
      </c>
      <c r="AE116" s="85"/>
      <c r="AF116" s="20">
        <f>AF113+AF115</f>
        <v>2686.3972399999998</v>
      </c>
      <c r="AG116" s="20">
        <f t="shared" ref="AG116:AJ116" si="118">AG113+AG115</f>
        <v>2599.0045999999998</v>
      </c>
      <c r="AH116" s="20"/>
      <c r="AI116" s="20">
        <f>AI113+AI115</f>
        <v>3173.32978</v>
      </c>
      <c r="AJ116" s="20">
        <f t="shared" si="118"/>
        <v>3084.5299999999997</v>
      </c>
      <c r="AK116" s="20">
        <f>AK113+AK115</f>
        <v>2376.8816400000001</v>
      </c>
      <c r="AL116" s="79"/>
    </row>
    <row r="117" spans="1:38" x14ac:dyDescent="0.3">
      <c r="A117" s="112"/>
      <c r="B117" s="10"/>
      <c r="C117" s="116"/>
      <c r="D117" s="18" t="s">
        <v>28</v>
      </c>
      <c r="E117" s="20">
        <f>(E101*E95)+E94</f>
        <v>0</v>
      </c>
      <c r="F117" s="20">
        <f>(F101*F95)+F94</f>
        <v>200</v>
      </c>
      <c r="G117" s="20">
        <f t="shared" ref="G117:H117" si="119">(G101*G95)+G94</f>
        <v>158.509512804</v>
      </c>
      <c r="H117" s="20">
        <f t="shared" si="119"/>
        <v>0</v>
      </c>
      <c r="I117" s="20">
        <f>(I101*I95)+I94</f>
        <v>0</v>
      </c>
      <c r="J117" s="20">
        <f t="shared" ref="J117:O117" si="120">(J101*J95)+J94</f>
        <v>0</v>
      </c>
      <c r="K117" s="20">
        <f t="shared" si="120"/>
        <v>0</v>
      </c>
      <c r="L117" s="20">
        <f t="shared" si="120"/>
        <v>0</v>
      </c>
      <c r="M117" s="20">
        <f t="shared" si="120"/>
        <v>0</v>
      </c>
      <c r="N117" s="20">
        <f t="shared" si="120"/>
        <v>0</v>
      </c>
      <c r="O117" s="20">
        <f t="shared" si="120"/>
        <v>0</v>
      </c>
      <c r="P117" s="20">
        <f>(P101*P95)+P94</f>
        <v>0</v>
      </c>
      <c r="Q117" s="20">
        <f>(Q101*Q95)+Q94</f>
        <v>0</v>
      </c>
      <c r="R117" s="20">
        <f>(R101*R95)+R94</f>
        <v>0</v>
      </c>
      <c r="S117" s="20">
        <f t="shared" ref="S117:AD117" si="121">(S101*S95)+S94</f>
        <v>0</v>
      </c>
      <c r="T117" s="20">
        <f t="shared" si="121"/>
        <v>263.47789119999999</v>
      </c>
      <c r="U117" s="20">
        <f t="shared" si="121"/>
        <v>0</v>
      </c>
      <c r="V117" s="19">
        <f t="shared" si="121"/>
        <v>0</v>
      </c>
      <c r="W117" s="19">
        <f t="shared" si="121"/>
        <v>250</v>
      </c>
      <c r="X117" s="20">
        <f t="shared" si="121"/>
        <v>200</v>
      </c>
      <c r="Y117" s="20">
        <f t="shared" si="121"/>
        <v>120</v>
      </c>
      <c r="Z117" s="20">
        <f t="shared" si="121"/>
        <v>0</v>
      </c>
      <c r="AA117" s="19">
        <f t="shared" si="121"/>
        <v>0</v>
      </c>
      <c r="AB117" s="19">
        <f t="shared" si="121"/>
        <v>0</v>
      </c>
      <c r="AC117" s="20">
        <f t="shared" si="121"/>
        <v>150</v>
      </c>
      <c r="AD117" s="20">
        <f t="shared" si="121"/>
        <v>0</v>
      </c>
      <c r="AE117" s="85"/>
      <c r="AF117" s="20">
        <f>(AF101*AF95)+AF94</f>
        <v>0</v>
      </c>
      <c r="AG117" s="19">
        <f t="shared" ref="AG117:AJ117" si="122">(AG101*AG95)+AG94</f>
        <v>0</v>
      </c>
      <c r="AH117" s="19"/>
      <c r="AI117" s="20">
        <f>(AI101*AI95)+AI94</f>
        <v>0</v>
      </c>
      <c r="AJ117" s="19">
        <f t="shared" si="122"/>
        <v>0</v>
      </c>
      <c r="AK117" s="20">
        <f>(AK101*AK95)+AK94</f>
        <v>0</v>
      </c>
      <c r="AL117" s="79"/>
    </row>
    <row r="118" spans="1:38" x14ac:dyDescent="0.3">
      <c r="A118" s="112"/>
      <c r="B118" s="10"/>
      <c r="C118" s="116"/>
      <c r="D118" s="16" t="s">
        <v>21</v>
      </c>
      <c r="E118" s="17">
        <f>E113+E115-E117</f>
        <v>2375.0609599999998</v>
      </c>
      <c r="F118" s="17">
        <f>F113+F115-F117</f>
        <v>2152.3830014970599</v>
      </c>
      <c r="G118" s="17">
        <f t="shared" ref="G118:H118" si="123">G113+G115-G117</f>
        <v>2483.3157005960002</v>
      </c>
      <c r="H118" s="17">
        <f t="shared" si="123"/>
        <v>2336.3118263799997</v>
      </c>
      <c r="I118" s="17">
        <f>I113+I115-I117</f>
        <v>2340.4680399999997</v>
      </c>
      <c r="J118" s="17">
        <f t="shared" ref="J118:O118" si="124">J113+J115-J117</f>
        <v>2893.1240183999989</v>
      </c>
      <c r="K118" s="17">
        <f t="shared" si="124"/>
        <v>2922.4733799999995</v>
      </c>
      <c r="L118" s="17">
        <f t="shared" si="124"/>
        <v>2627.9965967999992</v>
      </c>
      <c r="M118" s="17">
        <f t="shared" si="124"/>
        <v>3081.2686505999995</v>
      </c>
      <c r="N118" s="17">
        <f t="shared" si="124"/>
        <v>2993.0658079999998</v>
      </c>
      <c r="O118" s="17">
        <f t="shared" si="124"/>
        <v>2530.1282755999996</v>
      </c>
      <c r="P118" s="17">
        <f>P113+P115-P117</f>
        <v>2454.5586199999998</v>
      </c>
      <c r="Q118" s="17">
        <f>Q113+Q115-Q117</f>
        <v>2458.4548751999996</v>
      </c>
      <c r="R118" s="17">
        <f>R113+R115-R117</f>
        <v>2272.8047999999999</v>
      </c>
      <c r="S118" s="17">
        <f t="shared" ref="S118:AD118" si="125">S113+S115-S117</f>
        <v>2382.3436799999999</v>
      </c>
      <c r="T118" s="17">
        <f t="shared" si="125"/>
        <v>2461.1536287999998</v>
      </c>
      <c r="U118" s="17">
        <f t="shared" si="125"/>
        <v>2393.5628000000002</v>
      </c>
      <c r="V118" s="17">
        <f t="shared" si="125"/>
        <v>2799.2794000000004</v>
      </c>
      <c r="W118" s="17">
        <f t="shared" si="125"/>
        <v>2549.2794000000004</v>
      </c>
      <c r="X118" s="17">
        <f t="shared" si="125"/>
        <v>2566.8052399999997</v>
      </c>
      <c r="Y118" s="17">
        <f t="shared" si="125"/>
        <v>2651.5117300000002</v>
      </c>
      <c r="Z118" s="17">
        <f t="shared" si="125"/>
        <v>2962.5283399999994</v>
      </c>
      <c r="AA118" s="17">
        <f t="shared" si="125"/>
        <v>2877.8394098000003</v>
      </c>
      <c r="AB118" s="17">
        <f t="shared" si="125"/>
        <v>2877.8394098000003</v>
      </c>
      <c r="AC118" s="17">
        <f t="shared" si="125"/>
        <v>2293.9116000000004</v>
      </c>
      <c r="AD118" s="17">
        <f t="shared" si="125"/>
        <v>2953.4249399999999</v>
      </c>
      <c r="AE118" s="85"/>
      <c r="AF118" s="17">
        <f>AF113+AF115-AF117</f>
        <v>2686.3972399999998</v>
      </c>
      <c r="AG118" s="17">
        <f t="shared" ref="AG118:AJ118" si="126">AG113+AG115-AG117</f>
        <v>2599.0045999999998</v>
      </c>
      <c r="AH118" s="17"/>
      <c r="AI118" s="17">
        <f>AI113+AI115-AI117</f>
        <v>3173.32978</v>
      </c>
      <c r="AJ118" s="17">
        <f t="shared" si="126"/>
        <v>3084.5299999999997</v>
      </c>
      <c r="AK118" s="17">
        <f>AK113+AK115-AK117</f>
        <v>2376.8816400000001</v>
      </c>
      <c r="AL118" s="79"/>
    </row>
    <row r="119" spans="1:38" x14ac:dyDescent="0.3">
      <c r="A119" s="112"/>
      <c r="B119" s="10"/>
      <c r="C119" s="116"/>
      <c r="D119" s="5" t="s">
        <v>103</v>
      </c>
      <c r="E119" s="6">
        <f>E120/E105</f>
        <v>172.10586666666666</v>
      </c>
      <c r="F119" s="6">
        <f>F120/F105</f>
        <v>155.96978271717828</v>
      </c>
      <c r="G119" s="6">
        <f t="shared" ref="G119:H119" si="127">G120/G105</f>
        <v>179.95041308666669</v>
      </c>
      <c r="H119" s="6">
        <f t="shared" si="127"/>
        <v>169.29795843333335</v>
      </c>
      <c r="I119" s="6">
        <f>I120/I105</f>
        <v>169.59913333333333</v>
      </c>
      <c r="J119" s="6">
        <f t="shared" ref="J119:AJ119" si="128">J120/J105</f>
        <v>209.64666799999995</v>
      </c>
      <c r="K119" s="6">
        <f t="shared" si="128"/>
        <v>211.77343333333332</v>
      </c>
      <c r="L119" s="6">
        <f t="shared" si="128"/>
        <v>190.43453599999995</v>
      </c>
      <c r="M119" s="6">
        <f t="shared" si="128"/>
        <v>223.28033699999997</v>
      </c>
      <c r="N119" s="6">
        <f t="shared" si="128"/>
        <v>216.88882666666666</v>
      </c>
      <c r="O119" s="6">
        <f t="shared" si="128"/>
        <v>183.34262866666666</v>
      </c>
      <c r="P119" s="6">
        <f t="shared" si="128"/>
        <v>177.86656666666667</v>
      </c>
      <c r="Q119" s="6">
        <f t="shared" si="128"/>
        <v>178.14890399999999</v>
      </c>
      <c r="R119" s="6">
        <f t="shared" si="128"/>
        <v>164.696</v>
      </c>
      <c r="S119" s="6">
        <f t="shared" si="128"/>
        <v>172.6336</v>
      </c>
      <c r="T119" s="6">
        <f t="shared" si="128"/>
        <v>178.34446585507246</v>
      </c>
      <c r="U119" s="6">
        <f t="shared" si="128"/>
        <v>173.44657971014496</v>
      </c>
      <c r="V119" s="6">
        <f t="shared" si="128"/>
        <v>202.84633333333338</v>
      </c>
      <c r="W119" s="6">
        <f t="shared" si="128"/>
        <v>184.73039130434788</v>
      </c>
      <c r="X119" s="6">
        <f t="shared" si="128"/>
        <v>186.00037971014493</v>
      </c>
      <c r="Y119" s="6">
        <f t="shared" si="128"/>
        <v>192.13853115942032</v>
      </c>
      <c r="Z119" s="6">
        <f t="shared" si="128"/>
        <v>214.67596666666662</v>
      </c>
      <c r="AA119" s="6">
        <f t="shared" si="128"/>
        <v>208.53908766666672</v>
      </c>
      <c r="AB119" s="6">
        <f t="shared" si="128"/>
        <v>208.53908766666672</v>
      </c>
      <c r="AC119" s="6">
        <f t="shared" si="128"/>
        <v>166.22547826086961</v>
      </c>
      <c r="AD119" s="6">
        <f t="shared" si="128"/>
        <v>214.0163</v>
      </c>
      <c r="AE119" s="85"/>
      <c r="AF119" s="6">
        <f t="shared" si="128"/>
        <v>194.66646666666668</v>
      </c>
      <c r="AG119" s="6">
        <f t="shared" si="128"/>
        <v>188.33366666666666</v>
      </c>
      <c r="AH119" s="6"/>
      <c r="AI119" s="6">
        <f>AI120/AI105</f>
        <v>229.95143333333334</v>
      </c>
      <c r="AJ119" s="6">
        <f t="shared" si="128"/>
        <v>223.51666666666665</v>
      </c>
      <c r="AK119" s="6">
        <f>AK120/AK105</f>
        <v>172.23780000000002</v>
      </c>
      <c r="AL119" s="79"/>
    </row>
    <row r="120" spans="1:38" x14ac:dyDescent="0.3">
      <c r="A120" s="112"/>
      <c r="B120" s="10"/>
      <c r="C120" s="116"/>
      <c r="D120" s="18" t="s">
        <v>84</v>
      </c>
      <c r="E120" s="20">
        <f>E118/12</f>
        <v>197.92174666666665</v>
      </c>
      <c r="F120" s="20">
        <f>F118/12</f>
        <v>179.36525012475499</v>
      </c>
      <c r="G120" s="20">
        <f t="shared" ref="G120:H120" si="129">G118/12</f>
        <v>206.94297504966667</v>
      </c>
      <c r="H120" s="20">
        <f t="shared" si="129"/>
        <v>194.69265219833332</v>
      </c>
      <c r="I120" s="20">
        <f>I118/12</f>
        <v>195.03900333333331</v>
      </c>
      <c r="J120" s="20">
        <f t="shared" ref="J120:O120" si="130">J118/12</f>
        <v>241.09366819999991</v>
      </c>
      <c r="K120" s="20">
        <f t="shared" si="130"/>
        <v>243.5394483333333</v>
      </c>
      <c r="L120" s="20">
        <f t="shared" si="130"/>
        <v>218.99971639999993</v>
      </c>
      <c r="M120" s="20">
        <f t="shared" si="130"/>
        <v>256.77238754999996</v>
      </c>
      <c r="N120" s="20">
        <f t="shared" si="130"/>
        <v>249.42215066666665</v>
      </c>
      <c r="O120" s="20">
        <f t="shared" si="130"/>
        <v>210.84402296666664</v>
      </c>
      <c r="P120" s="20">
        <f>P118/12</f>
        <v>204.54655166666666</v>
      </c>
      <c r="Q120" s="20">
        <f>Q118/12</f>
        <v>204.87123959999997</v>
      </c>
      <c r="R120" s="20">
        <f>R118/12</f>
        <v>189.40039999999999</v>
      </c>
      <c r="S120" s="20">
        <f t="shared" ref="S120:AD120" si="131">S118/12</f>
        <v>198.52864</v>
      </c>
      <c r="T120" s="20">
        <f t="shared" si="131"/>
        <v>205.09613573333331</v>
      </c>
      <c r="U120" s="20">
        <f t="shared" si="131"/>
        <v>199.46356666666668</v>
      </c>
      <c r="V120" s="20">
        <f t="shared" si="131"/>
        <v>233.27328333333335</v>
      </c>
      <c r="W120" s="20">
        <f t="shared" si="131"/>
        <v>212.43995000000004</v>
      </c>
      <c r="X120" s="20">
        <f t="shared" si="131"/>
        <v>213.90043666666665</v>
      </c>
      <c r="Y120" s="20">
        <f t="shared" si="131"/>
        <v>220.95931083333335</v>
      </c>
      <c r="Z120" s="20">
        <f t="shared" si="131"/>
        <v>246.87736166666662</v>
      </c>
      <c r="AA120" s="20">
        <f t="shared" si="131"/>
        <v>239.8199508166667</v>
      </c>
      <c r="AB120" s="20">
        <f t="shared" si="131"/>
        <v>239.8199508166667</v>
      </c>
      <c r="AC120" s="20">
        <f t="shared" si="131"/>
        <v>191.15930000000003</v>
      </c>
      <c r="AD120" s="20">
        <f t="shared" si="131"/>
        <v>246.11874499999999</v>
      </c>
      <c r="AE120" s="85"/>
      <c r="AF120" s="20">
        <f>AF118/12</f>
        <v>223.86643666666666</v>
      </c>
      <c r="AG120" s="20">
        <f t="shared" ref="AG120:AJ120" si="132">AG118/12</f>
        <v>216.58371666666665</v>
      </c>
      <c r="AH120" s="20"/>
      <c r="AI120" s="20">
        <f>AI118/12</f>
        <v>264.44414833333332</v>
      </c>
      <c r="AJ120" s="20">
        <f t="shared" si="132"/>
        <v>257.04416666666663</v>
      </c>
      <c r="AK120" s="20">
        <f>AK118/12</f>
        <v>198.07347000000001</v>
      </c>
      <c r="AL120" s="79"/>
    </row>
    <row r="121" spans="1:38" x14ac:dyDescent="0.3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83"/>
      <c r="AF121" s="32"/>
      <c r="AG121" s="32"/>
      <c r="AH121" s="32"/>
      <c r="AI121" s="32"/>
      <c r="AJ121" s="32"/>
      <c r="AK121" s="32"/>
      <c r="AL121" s="79"/>
    </row>
    <row r="122" spans="1:38" x14ac:dyDescent="0.3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83"/>
      <c r="AF122" s="32"/>
      <c r="AG122" s="32"/>
      <c r="AH122" s="32"/>
      <c r="AI122" s="32"/>
      <c r="AJ122" s="32"/>
      <c r="AK122" s="32"/>
      <c r="AL122" s="79"/>
    </row>
    <row r="124" spans="1:38" x14ac:dyDescent="0.3">
      <c r="A124" s="76"/>
      <c r="B124" s="76"/>
      <c r="C124" s="76"/>
      <c r="D124" s="76"/>
      <c r="E124" s="38" t="str">
        <f t="shared" ref="E124:AD124" si="133">E80</f>
        <v>Contact EV - Good Charge (Low)</v>
      </c>
      <c r="F124" s="38" t="str">
        <f t="shared" si="133"/>
        <v>Meridian EV</v>
      </c>
      <c r="G124" s="38" t="str">
        <f t="shared" si="133"/>
        <v>Genesis EV Plan</v>
      </c>
      <c r="H124" s="38" t="str">
        <f t="shared" si="133"/>
        <v>Z Energy - EV at Home Plan</v>
      </c>
      <c r="I124" s="38" t="str">
        <f t="shared" si="133"/>
        <v>Contact Basic (Low)</v>
      </c>
      <c r="J124" s="38" t="str">
        <f t="shared" si="133"/>
        <v>Ecotricity Low ecoSAVER (Low)</v>
      </c>
      <c r="K124" s="38" t="str">
        <f t="shared" si="133"/>
        <v>Ecotricity ecoLOWUSER (Low)</v>
      </c>
      <c r="L124" s="38" t="str">
        <f t="shared" si="133"/>
        <v>Ecotricity Low ecoWHOLESALE (Low)</v>
      </c>
      <c r="M124" s="38" t="str">
        <f t="shared" si="133"/>
        <v>Electric Kiwi - Kiwi (Low)</v>
      </c>
      <c r="N124" s="38" t="str">
        <f t="shared" si="133"/>
        <v>Electric Kiwi - MoveMaster (Low)</v>
      </c>
      <c r="O124" s="38" t="str">
        <f t="shared" si="133"/>
        <v>Electric Kiwi - Prepay 300 (Low)</v>
      </c>
      <c r="P124" s="38" t="str">
        <f t="shared" si="133"/>
        <v>Flick Energy Flat (Low)</v>
      </c>
      <c r="Q124" s="38" t="str">
        <f t="shared" si="133"/>
        <v>Flick Energy Off Peak (Low)</v>
      </c>
      <c r="R124" s="38" t="str">
        <f t="shared" si="133"/>
        <v>Frank Energy (Low)</v>
      </c>
      <c r="S124" s="38" t="str">
        <f t="shared" si="133"/>
        <v>Genesis Energy Basic (Low)</v>
      </c>
      <c r="T124" s="38" t="str">
        <f t="shared" si="133"/>
        <v>Genesis Energy Plus (Low)</v>
      </c>
      <c r="U124" s="38" t="str">
        <f t="shared" si="133"/>
        <v>Globug (Low)</v>
      </c>
      <c r="V124" s="38" t="str">
        <f t="shared" si="133"/>
        <v>Mercury Open Term (Low)</v>
      </c>
      <c r="W124" s="38" t="str">
        <f t="shared" si="133"/>
        <v>Mercury 1 Year Fixed (Low)</v>
      </c>
      <c r="X124" s="38" t="str">
        <f t="shared" si="133"/>
        <v>Meridian 2- year contract (Low)</v>
      </c>
      <c r="Y124" s="38" t="str">
        <f t="shared" si="133"/>
        <v>Meridian No Fixed Term (Low)</v>
      </c>
      <c r="Z124" s="38" t="str">
        <f t="shared" si="133"/>
        <v>Nova Energy (Low)</v>
      </c>
      <c r="AA124" s="38" t="str">
        <f t="shared" si="133"/>
        <v>Octopus Flexi (Low)</v>
      </c>
      <c r="AB124" s="38" t="str">
        <f t="shared" si="133"/>
        <v>Octopus Peaker (Low)</v>
      </c>
      <c r="AC124" s="38" t="str">
        <f t="shared" si="133"/>
        <v>Powershop (Low)</v>
      </c>
      <c r="AD124" s="38" t="str">
        <f t="shared" si="133"/>
        <v>Z Fuel back home (Low)</v>
      </c>
      <c r="AE124" s="83"/>
      <c r="AF124" s="38" t="str">
        <f>AF80</f>
        <v>Contact Broadband Bundle (Low)</v>
      </c>
      <c r="AG124" s="38" t="str">
        <f>AG80</f>
        <v>Mercury Broadband Bundle (Low)</v>
      </c>
      <c r="AH124" s="38"/>
      <c r="AI124" s="38" t="str">
        <f>AI80</f>
        <v>Slingshot (Low)</v>
      </c>
      <c r="AJ124" s="38" t="str">
        <f>AJ80</f>
        <v>2degrees Bundle (Low)</v>
      </c>
      <c r="AK124" s="38" t="str">
        <f>AK80</f>
        <v>Electric Kiwi - Prepay 300 (Low)</v>
      </c>
      <c r="AL124" s="79"/>
    </row>
    <row r="125" spans="1:38" x14ac:dyDescent="0.3">
      <c r="A125" s="76"/>
      <c r="B125" s="120" t="s">
        <v>226</v>
      </c>
      <c r="C125" s="78"/>
      <c r="D125" s="5" t="s">
        <v>117</v>
      </c>
      <c r="E125" s="82">
        <f t="shared" ref="E125:AD126" si="134">E86</f>
        <v>0.9</v>
      </c>
      <c r="F125" s="82">
        <f t="shared" si="134"/>
        <v>1.7437</v>
      </c>
      <c r="G125" s="82">
        <f t="shared" si="134"/>
        <v>2.2999999999999998</v>
      </c>
      <c r="H125" s="82">
        <f t="shared" si="134"/>
        <v>1.2</v>
      </c>
      <c r="I125" s="82">
        <f t="shared" si="134"/>
        <v>0.9</v>
      </c>
      <c r="J125" s="82">
        <f t="shared" si="134"/>
        <v>1.2</v>
      </c>
      <c r="K125" s="82">
        <f t="shared" si="134"/>
        <v>1.2</v>
      </c>
      <c r="L125" s="82">
        <f t="shared" si="134"/>
        <v>1.2</v>
      </c>
      <c r="M125" s="82">
        <f t="shared" si="134"/>
        <v>0.6</v>
      </c>
      <c r="N125" s="82">
        <f t="shared" si="134"/>
        <v>0.6</v>
      </c>
      <c r="O125" s="82">
        <f t="shared" si="134"/>
        <v>0.9</v>
      </c>
      <c r="P125" s="82">
        <f t="shared" si="134"/>
        <v>1.2</v>
      </c>
      <c r="Q125" s="82">
        <f t="shared" si="134"/>
        <v>1.2</v>
      </c>
      <c r="R125" s="82">
        <f t="shared" si="134"/>
        <v>0.6</v>
      </c>
      <c r="S125" s="82">
        <f t="shared" si="134"/>
        <v>0.9</v>
      </c>
      <c r="T125" s="82">
        <f t="shared" si="134"/>
        <v>0.9</v>
      </c>
      <c r="U125" s="82">
        <f t="shared" si="134"/>
        <v>0.87826086956521743</v>
      </c>
      <c r="V125" s="82">
        <f t="shared" si="134"/>
        <v>0.9</v>
      </c>
      <c r="W125" s="82">
        <f t="shared" si="134"/>
        <v>0.9</v>
      </c>
      <c r="X125" s="82">
        <f t="shared" si="134"/>
        <v>1.2</v>
      </c>
      <c r="Y125" s="82">
        <f t="shared" si="134"/>
        <v>1.1981999999999999</v>
      </c>
      <c r="Z125" s="82">
        <f t="shared" si="134"/>
        <v>1.2</v>
      </c>
      <c r="AA125" s="82">
        <f t="shared" si="134"/>
        <v>1.2</v>
      </c>
      <c r="AB125" s="82">
        <f t="shared" si="134"/>
        <v>1.2</v>
      </c>
      <c r="AC125" s="82">
        <f t="shared" si="134"/>
        <v>1.2</v>
      </c>
      <c r="AD125" s="82">
        <f t="shared" si="134"/>
        <v>1.2</v>
      </c>
      <c r="AE125" s="84"/>
      <c r="AF125" s="82">
        <f t="shared" ref="AF125:AK126" si="135">AF86</f>
        <v>0.9</v>
      </c>
      <c r="AG125" s="82">
        <f t="shared" si="135"/>
        <v>0.9</v>
      </c>
      <c r="AH125" s="82"/>
      <c r="AI125" s="82">
        <f>AI86</f>
        <v>0.8</v>
      </c>
      <c r="AJ125" s="82">
        <f t="shared" si="135"/>
        <v>0.3</v>
      </c>
      <c r="AK125" s="82">
        <f t="shared" si="135"/>
        <v>0.9</v>
      </c>
      <c r="AL125" s="80"/>
    </row>
    <row r="126" spans="1:38" x14ac:dyDescent="0.3">
      <c r="A126" s="76"/>
      <c r="B126" s="120"/>
      <c r="C126" s="78"/>
      <c r="D126" s="5" t="s">
        <v>119</v>
      </c>
      <c r="E126" s="82">
        <f t="shared" si="134"/>
        <v>1.6000000000000001E-3</v>
      </c>
      <c r="F126" s="82">
        <f t="shared" si="134"/>
        <v>0</v>
      </c>
      <c r="G126" s="82">
        <f t="shared" si="134"/>
        <v>0</v>
      </c>
      <c r="H126" s="82">
        <f t="shared" si="134"/>
        <v>0</v>
      </c>
      <c r="I126" s="82">
        <f t="shared" si="134"/>
        <v>1.6000000000000001E-3</v>
      </c>
      <c r="J126" s="82">
        <f t="shared" si="134"/>
        <v>0</v>
      </c>
      <c r="K126" s="82">
        <f t="shared" si="134"/>
        <v>0</v>
      </c>
      <c r="L126" s="82">
        <f t="shared" si="134"/>
        <v>0</v>
      </c>
      <c r="M126" s="82">
        <f t="shared" si="134"/>
        <v>0</v>
      </c>
      <c r="N126" s="82">
        <f t="shared" si="134"/>
        <v>0</v>
      </c>
      <c r="O126" s="82">
        <f t="shared" si="134"/>
        <v>0</v>
      </c>
      <c r="P126" s="82">
        <f t="shared" si="134"/>
        <v>0</v>
      </c>
      <c r="Q126" s="82">
        <f t="shared" si="134"/>
        <v>0</v>
      </c>
      <c r="R126" s="82">
        <f t="shared" si="134"/>
        <v>0</v>
      </c>
      <c r="S126" s="82">
        <f t="shared" si="134"/>
        <v>0</v>
      </c>
      <c r="T126" s="82">
        <f t="shared" si="134"/>
        <v>0</v>
      </c>
      <c r="U126" s="82">
        <f t="shared" si="134"/>
        <v>0</v>
      </c>
      <c r="V126" s="82">
        <f t="shared" si="134"/>
        <v>0</v>
      </c>
      <c r="W126" s="82">
        <f t="shared" si="134"/>
        <v>0</v>
      </c>
      <c r="X126" s="82">
        <f t="shared" si="134"/>
        <v>0</v>
      </c>
      <c r="Y126" s="82">
        <f t="shared" si="134"/>
        <v>0</v>
      </c>
      <c r="Z126" s="82">
        <f t="shared" si="134"/>
        <v>1.9E-3</v>
      </c>
      <c r="AA126" s="82">
        <f t="shared" si="134"/>
        <v>0</v>
      </c>
      <c r="AB126" s="82">
        <f t="shared" si="134"/>
        <v>0</v>
      </c>
      <c r="AC126" s="82">
        <f t="shared" si="134"/>
        <v>0</v>
      </c>
      <c r="AD126" s="82">
        <f t="shared" si="134"/>
        <v>0</v>
      </c>
      <c r="AE126" s="84"/>
      <c r="AF126" s="82">
        <f t="shared" si="135"/>
        <v>1.6000000000000001E-3</v>
      </c>
      <c r="AG126" s="82">
        <f t="shared" si="135"/>
        <v>0</v>
      </c>
      <c r="AH126" s="82"/>
      <c r="AI126" s="82">
        <f>AI87</f>
        <v>0</v>
      </c>
      <c r="AJ126" s="82">
        <f t="shared" si="135"/>
        <v>0</v>
      </c>
      <c r="AK126" s="82">
        <f t="shared" si="135"/>
        <v>0</v>
      </c>
      <c r="AL126" s="80"/>
    </row>
    <row r="127" spans="1:38" x14ac:dyDescent="0.3">
      <c r="A127" s="76"/>
      <c r="B127" s="120"/>
      <c r="C127" s="78"/>
      <c r="D127" s="5" t="s">
        <v>118</v>
      </c>
      <c r="E127" s="82">
        <f t="shared" ref="E127:AD127" si="136">MIN(E88:E93)</f>
        <v>0.13200000000000001</v>
      </c>
      <c r="F127" s="82">
        <f t="shared" si="136"/>
        <v>0.111217</v>
      </c>
      <c r="G127" s="82">
        <f t="shared" si="136"/>
        <v>0.12</v>
      </c>
      <c r="H127" s="82">
        <f t="shared" si="136"/>
        <v>1.0000000000000001E-5</v>
      </c>
      <c r="I127" s="82">
        <f t="shared" si="136"/>
        <v>0.214</v>
      </c>
      <c r="J127" s="82">
        <f t="shared" si="136"/>
        <v>0.25019999999999998</v>
      </c>
      <c r="K127" s="82">
        <f t="shared" si="136"/>
        <v>0.25640000000000002</v>
      </c>
      <c r="L127" s="82">
        <f t="shared" si="136"/>
        <v>0.215</v>
      </c>
      <c r="M127" s="82">
        <f t="shared" si="136"/>
        <v>0.28170000000000001</v>
      </c>
      <c r="N127" s="82">
        <f t="shared" si="136"/>
        <v>0.1928</v>
      </c>
      <c r="O127" s="82">
        <f t="shared" si="136"/>
        <v>0.21429999999999999</v>
      </c>
      <c r="P127" s="82">
        <f t="shared" si="136"/>
        <v>0.21429999999999999</v>
      </c>
      <c r="Q127" s="82">
        <f t="shared" si="136"/>
        <v>0.18099999999999999</v>
      </c>
      <c r="R127" s="82">
        <f t="shared" si="136"/>
        <v>0.222</v>
      </c>
      <c r="S127" s="82">
        <f t="shared" si="136"/>
        <v>0.22020000000000001</v>
      </c>
      <c r="T127" s="82">
        <f t="shared" si="136"/>
        <v>0.25779999999999997</v>
      </c>
      <c r="U127" s="82">
        <f t="shared" si="136"/>
        <v>0.2224347826086957</v>
      </c>
      <c r="V127" s="82">
        <f t="shared" si="136"/>
        <v>0.26600000000000001</v>
      </c>
      <c r="W127" s="82">
        <f t="shared" si="136"/>
        <v>0.26600000000000001</v>
      </c>
      <c r="X127" s="82">
        <f t="shared" si="136"/>
        <v>0.24859999999999999</v>
      </c>
      <c r="Y127" s="82">
        <f t="shared" si="136"/>
        <v>0.2492</v>
      </c>
      <c r="Z127" s="82">
        <f t="shared" si="136"/>
        <v>0.26819999999999999</v>
      </c>
      <c r="AA127" s="82">
        <f t="shared" si="136"/>
        <v>0.1588</v>
      </c>
      <c r="AB127" s="82">
        <f t="shared" si="136"/>
        <v>0.1588</v>
      </c>
      <c r="AC127" s="82">
        <f t="shared" si="136"/>
        <v>0.21313043478260874</v>
      </c>
      <c r="AD127" s="82">
        <f t="shared" si="136"/>
        <v>0.26910000000000001</v>
      </c>
      <c r="AE127" s="84"/>
      <c r="AF127" s="82">
        <f>MIN(AF88:AF93)</f>
        <v>0.252</v>
      </c>
      <c r="AG127" s="82">
        <f>MIN(AG88:AG93)</f>
        <v>0.24399999999999999</v>
      </c>
      <c r="AH127" s="82"/>
      <c r="AI127" s="82">
        <f>MIN(AI88:AI93)</f>
        <v>0.31169999999999998</v>
      </c>
      <c r="AJ127" s="82">
        <f>MIN(AJ88:AJ93)</f>
        <v>0.32500000000000001</v>
      </c>
      <c r="AK127" s="82">
        <f>MIN(AK88:AK93)</f>
        <v>0.21959999999999999</v>
      </c>
      <c r="AL127" s="80"/>
    </row>
    <row r="128" spans="1:38" x14ac:dyDescent="0.3">
      <c r="A128" s="76"/>
      <c r="B128" s="120"/>
      <c r="C128" s="78">
        <v>24</v>
      </c>
      <c r="D128" s="5" t="s">
        <v>120</v>
      </c>
      <c r="E128" s="78">
        <f t="shared" ref="E128:AI128" si="137">$C$128</f>
        <v>24</v>
      </c>
      <c r="F128" s="78">
        <f t="shared" si="137"/>
        <v>24</v>
      </c>
      <c r="G128" s="78">
        <f t="shared" si="137"/>
        <v>24</v>
      </c>
      <c r="H128" s="78">
        <f t="shared" si="137"/>
        <v>24</v>
      </c>
      <c r="I128" s="78">
        <f t="shared" si="137"/>
        <v>24</v>
      </c>
      <c r="J128" s="78">
        <f t="shared" si="137"/>
        <v>24</v>
      </c>
      <c r="K128" s="78">
        <f t="shared" si="137"/>
        <v>24</v>
      </c>
      <c r="L128" s="78">
        <f t="shared" si="137"/>
        <v>24</v>
      </c>
      <c r="M128" s="78">
        <f t="shared" si="137"/>
        <v>24</v>
      </c>
      <c r="N128" s="78">
        <f t="shared" si="137"/>
        <v>24</v>
      </c>
      <c r="O128" s="78">
        <f t="shared" si="137"/>
        <v>24</v>
      </c>
      <c r="P128" s="78">
        <f t="shared" si="137"/>
        <v>24</v>
      </c>
      <c r="Q128" s="78">
        <f t="shared" si="137"/>
        <v>24</v>
      </c>
      <c r="R128" s="78">
        <f t="shared" si="137"/>
        <v>24</v>
      </c>
      <c r="S128" s="78">
        <f t="shared" si="137"/>
        <v>24</v>
      </c>
      <c r="T128" s="78">
        <f t="shared" si="137"/>
        <v>24</v>
      </c>
      <c r="U128" s="78">
        <f t="shared" si="137"/>
        <v>24</v>
      </c>
      <c r="V128" s="78">
        <f t="shared" si="137"/>
        <v>24</v>
      </c>
      <c r="W128" s="78">
        <f t="shared" si="137"/>
        <v>24</v>
      </c>
      <c r="X128" s="78">
        <f t="shared" si="137"/>
        <v>24</v>
      </c>
      <c r="Y128" s="78">
        <f t="shared" si="137"/>
        <v>24</v>
      </c>
      <c r="Z128" s="78">
        <f t="shared" si="137"/>
        <v>24</v>
      </c>
      <c r="AA128" s="78">
        <f t="shared" si="137"/>
        <v>24</v>
      </c>
      <c r="AB128" s="78">
        <f t="shared" si="137"/>
        <v>24</v>
      </c>
      <c r="AC128" s="78">
        <f t="shared" si="137"/>
        <v>24</v>
      </c>
      <c r="AD128" s="78">
        <f t="shared" si="137"/>
        <v>24</v>
      </c>
      <c r="AE128" s="83"/>
      <c r="AF128" s="78">
        <f>$C$128</f>
        <v>24</v>
      </c>
      <c r="AG128" s="78">
        <f>$C$128</f>
        <v>24</v>
      </c>
      <c r="AH128" s="78"/>
      <c r="AI128" s="78">
        <f t="shared" si="137"/>
        <v>24</v>
      </c>
      <c r="AJ128" s="78">
        <f>$C$128</f>
        <v>24</v>
      </c>
      <c r="AK128" s="78">
        <f>$C$128</f>
        <v>24</v>
      </c>
      <c r="AL128" s="79"/>
    </row>
    <row r="129" spans="1:38" x14ac:dyDescent="0.3">
      <c r="A129" s="76"/>
      <c r="B129" s="120"/>
      <c r="C129" s="78"/>
      <c r="D129" s="5" t="s">
        <v>126</v>
      </c>
      <c r="E129" s="72">
        <f t="shared" ref="E129:AK129" si="138">E128*E127</f>
        <v>3.1680000000000001</v>
      </c>
      <c r="F129" s="72">
        <f t="shared" si="138"/>
        <v>2.6692079999999998</v>
      </c>
      <c r="G129" s="72">
        <f t="shared" si="138"/>
        <v>2.88</v>
      </c>
      <c r="H129" s="72">
        <f t="shared" si="138"/>
        <v>2.4000000000000003E-4</v>
      </c>
      <c r="I129" s="72">
        <f t="shared" si="138"/>
        <v>5.1360000000000001</v>
      </c>
      <c r="J129" s="72">
        <f t="shared" si="138"/>
        <v>6.0047999999999995</v>
      </c>
      <c r="K129" s="72">
        <f t="shared" si="138"/>
        <v>6.1536000000000008</v>
      </c>
      <c r="L129" s="72">
        <f t="shared" si="138"/>
        <v>5.16</v>
      </c>
      <c r="M129" s="72">
        <f t="shared" si="138"/>
        <v>6.7607999999999997</v>
      </c>
      <c r="N129" s="72">
        <f t="shared" si="138"/>
        <v>4.6272000000000002</v>
      </c>
      <c r="O129" s="72">
        <f t="shared" si="138"/>
        <v>5.1432000000000002</v>
      </c>
      <c r="P129" s="72">
        <f t="shared" si="138"/>
        <v>5.1432000000000002</v>
      </c>
      <c r="Q129" s="72">
        <f t="shared" si="138"/>
        <v>4.3439999999999994</v>
      </c>
      <c r="R129" s="72">
        <f t="shared" si="138"/>
        <v>5.3280000000000003</v>
      </c>
      <c r="S129" s="72">
        <f t="shared" si="138"/>
        <v>5.2848000000000006</v>
      </c>
      <c r="T129" s="72">
        <f t="shared" si="138"/>
        <v>6.1871999999999989</v>
      </c>
      <c r="U129" s="72">
        <f t="shared" si="138"/>
        <v>5.3384347826086973</v>
      </c>
      <c r="V129" s="72">
        <f t="shared" si="138"/>
        <v>6.3840000000000003</v>
      </c>
      <c r="W129" s="72">
        <f t="shared" si="138"/>
        <v>6.3840000000000003</v>
      </c>
      <c r="X129" s="72">
        <f t="shared" si="138"/>
        <v>5.9664000000000001</v>
      </c>
      <c r="Y129" s="72">
        <f t="shared" si="138"/>
        <v>5.9808000000000003</v>
      </c>
      <c r="Z129" s="72">
        <f t="shared" si="138"/>
        <v>6.4367999999999999</v>
      </c>
      <c r="AA129" s="72">
        <f t="shared" si="138"/>
        <v>3.8111999999999999</v>
      </c>
      <c r="AB129" s="72">
        <f t="shared" si="138"/>
        <v>3.8111999999999999</v>
      </c>
      <c r="AC129" s="72">
        <f t="shared" si="138"/>
        <v>5.1151304347826096</v>
      </c>
      <c r="AD129" s="72">
        <f t="shared" si="138"/>
        <v>6.4584000000000001</v>
      </c>
      <c r="AE129" s="85"/>
      <c r="AF129" s="72">
        <f t="shared" si="138"/>
        <v>6.048</v>
      </c>
      <c r="AG129" s="72">
        <f t="shared" si="138"/>
        <v>5.8559999999999999</v>
      </c>
      <c r="AH129" s="72"/>
      <c r="AI129" s="72">
        <f>AI128*AI127</f>
        <v>7.4807999999999995</v>
      </c>
      <c r="AJ129" s="72">
        <f t="shared" si="138"/>
        <v>7.8000000000000007</v>
      </c>
      <c r="AK129" s="72">
        <f t="shared" si="138"/>
        <v>5.2703999999999995</v>
      </c>
      <c r="AL129" s="81"/>
    </row>
    <row r="130" spans="1:38" x14ac:dyDescent="0.3">
      <c r="A130" s="76"/>
      <c r="B130" s="120"/>
      <c r="C130" s="78"/>
      <c r="D130" s="5" t="s">
        <v>121</v>
      </c>
      <c r="E130" s="72">
        <f t="shared" ref="E130:AK130" si="139">E128*E126</f>
        <v>3.8400000000000004E-2</v>
      </c>
      <c r="F130" s="72">
        <f t="shared" si="139"/>
        <v>0</v>
      </c>
      <c r="G130" s="72">
        <f t="shared" si="139"/>
        <v>0</v>
      </c>
      <c r="H130" s="72">
        <f t="shared" si="139"/>
        <v>0</v>
      </c>
      <c r="I130" s="72">
        <f t="shared" si="139"/>
        <v>3.8400000000000004E-2</v>
      </c>
      <c r="J130" s="72">
        <f t="shared" si="139"/>
        <v>0</v>
      </c>
      <c r="K130" s="72">
        <f t="shared" si="139"/>
        <v>0</v>
      </c>
      <c r="L130" s="72">
        <f t="shared" si="139"/>
        <v>0</v>
      </c>
      <c r="M130" s="72">
        <f t="shared" si="139"/>
        <v>0</v>
      </c>
      <c r="N130" s="72">
        <f t="shared" si="139"/>
        <v>0</v>
      </c>
      <c r="O130" s="72">
        <f t="shared" si="139"/>
        <v>0</v>
      </c>
      <c r="P130" s="72">
        <f t="shared" si="139"/>
        <v>0</v>
      </c>
      <c r="Q130" s="72">
        <f t="shared" si="139"/>
        <v>0</v>
      </c>
      <c r="R130" s="72">
        <f t="shared" si="139"/>
        <v>0</v>
      </c>
      <c r="S130" s="72">
        <f t="shared" si="139"/>
        <v>0</v>
      </c>
      <c r="T130" s="72">
        <f t="shared" si="139"/>
        <v>0</v>
      </c>
      <c r="U130" s="72">
        <f t="shared" si="139"/>
        <v>0</v>
      </c>
      <c r="V130" s="72">
        <f t="shared" si="139"/>
        <v>0</v>
      </c>
      <c r="W130" s="72">
        <f t="shared" si="139"/>
        <v>0</v>
      </c>
      <c r="X130" s="72">
        <f t="shared" si="139"/>
        <v>0</v>
      </c>
      <c r="Y130" s="72">
        <f t="shared" si="139"/>
        <v>0</v>
      </c>
      <c r="Z130" s="72">
        <f t="shared" si="139"/>
        <v>4.5600000000000002E-2</v>
      </c>
      <c r="AA130" s="72">
        <f t="shared" si="139"/>
        <v>0</v>
      </c>
      <c r="AB130" s="72">
        <f t="shared" si="139"/>
        <v>0</v>
      </c>
      <c r="AC130" s="72">
        <f t="shared" si="139"/>
        <v>0</v>
      </c>
      <c r="AD130" s="72">
        <f t="shared" si="139"/>
        <v>0</v>
      </c>
      <c r="AE130" s="85"/>
      <c r="AF130" s="72">
        <f t="shared" si="139"/>
        <v>3.8400000000000004E-2</v>
      </c>
      <c r="AG130" s="72">
        <f t="shared" si="139"/>
        <v>0</v>
      </c>
      <c r="AH130" s="72"/>
      <c r="AI130" s="72">
        <f>AI128*AI126</f>
        <v>0</v>
      </c>
      <c r="AJ130" s="72">
        <f t="shared" si="139"/>
        <v>0</v>
      </c>
      <c r="AK130" s="72">
        <f t="shared" si="139"/>
        <v>0</v>
      </c>
      <c r="AL130" s="81"/>
    </row>
    <row r="131" spans="1:38" x14ac:dyDescent="0.3">
      <c r="A131" s="76"/>
      <c r="B131" s="120"/>
      <c r="C131" s="78"/>
      <c r="D131" s="5" t="s">
        <v>123</v>
      </c>
      <c r="E131" s="72">
        <f t="shared" ref="E131:AK131" si="140">(E129+E130)*1.15</f>
        <v>3.68736</v>
      </c>
      <c r="F131" s="72">
        <f t="shared" si="140"/>
        <v>3.0695891999999994</v>
      </c>
      <c r="G131" s="72">
        <f t="shared" si="140"/>
        <v>3.3119999999999998</v>
      </c>
      <c r="H131" s="72">
        <f t="shared" si="140"/>
        <v>2.7600000000000004E-4</v>
      </c>
      <c r="I131" s="72">
        <f t="shared" si="140"/>
        <v>5.9505600000000003</v>
      </c>
      <c r="J131" s="72">
        <f t="shared" si="140"/>
        <v>6.9055199999999992</v>
      </c>
      <c r="K131" s="72">
        <f t="shared" si="140"/>
        <v>7.0766400000000003</v>
      </c>
      <c r="L131" s="72">
        <f t="shared" si="140"/>
        <v>5.9339999999999993</v>
      </c>
      <c r="M131" s="72">
        <f t="shared" si="140"/>
        <v>7.7749199999999989</v>
      </c>
      <c r="N131" s="72">
        <f t="shared" si="140"/>
        <v>5.3212799999999998</v>
      </c>
      <c r="O131" s="72">
        <f t="shared" si="140"/>
        <v>5.9146799999999997</v>
      </c>
      <c r="P131" s="72">
        <f t="shared" si="140"/>
        <v>5.9146799999999997</v>
      </c>
      <c r="Q131" s="72">
        <f t="shared" si="140"/>
        <v>4.9955999999999987</v>
      </c>
      <c r="R131" s="72">
        <f t="shared" si="140"/>
        <v>6.1272000000000002</v>
      </c>
      <c r="S131" s="72">
        <f t="shared" si="140"/>
        <v>6.0775199999999998</v>
      </c>
      <c r="T131" s="72">
        <f t="shared" si="140"/>
        <v>7.1152799999999985</v>
      </c>
      <c r="U131" s="72">
        <f t="shared" si="140"/>
        <v>6.1392000000000015</v>
      </c>
      <c r="V131" s="72">
        <f t="shared" si="140"/>
        <v>7.3415999999999997</v>
      </c>
      <c r="W131" s="72">
        <f t="shared" si="140"/>
        <v>7.3415999999999997</v>
      </c>
      <c r="X131" s="72">
        <f t="shared" si="140"/>
        <v>6.8613599999999995</v>
      </c>
      <c r="Y131" s="72">
        <f t="shared" si="140"/>
        <v>6.8779199999999996</v>
      </c>
      <c r="Z131" s="72">
        <f t="shared" si="140"/>
        <v>7.4547599999999994</v>
      </c>
      <c r="AA131" s="72">
        <f t="shared" si="140"/>
        <v>4.3828799999999992</v>
      </c>
      <c r="AB131" s="72">
        <f t="shared" si="140"/>
        <v>4.3828799999999992</v>
      </c>
      <c r="AC131" s="72">
        <f t="shared" si="140"/>
        <v>5.8824000000000005</v>
      </c>
      <c r="AD131" s="72">
        <f t="shared" si="140"/>
        <v>7.4271599999999998</v>
      </c>
      <c r="AE131" s="85"/>
      <c r="AF131" s="72">
        <f t="shared" si="140"/>
        <v>6.9993599999999994</v>
      </c>
      <c r="AG131" s="72">
        <f t="shared" si="140"/>
        <v>6.7343999999999991</v>
      </c>
      <c r="AH131" s="72"/>
      <c r="AI131" s="72">
        <f>(AI129+AI130)*1.15</f>
        <v>8.6029199999999992</v>
      </c>
      <c r="AJ131" s="72">
        <f t="shared" si="140"/>
        <v>8.9700000000000006</v>
      </c>
      <c r="AK131" s="72">
        <f t="shared" si="140"/>
        <v>6.0609599999999988</v>
      </c>
      <c r="AL131" s="81"/>
    </row>
    <row r="132" spans="1:38" x14ac:dyDescent="0.3">
      <c r="A132" s="76"/>
      <c r="B132" s="120"/>
      <c r="C132" s="78"/>
      <c r="D132" s="5" t="s">
        <v>124</v>
      </c>
      <c r="E132" s="72">
        <f t="shared" ref="E132:AK132" si="141">E125*1.15</f>
        <v>1.0349999999999999</v>
      </c>
      <c r="F132" s="72">
        <f t="shared" si="141"/>
        <v>2.005255</v>
      </c>
      <c r="G132" s="72">
        <f t="shared" si="141"/>
        <v>2.6449999999999996</v>
      </c>
      <c r="H132" s="72">
        <f t="shared" si="141"/>
        <v>1.38</v>
      </c>
      <c r="I132" s="72">
        <f t="shared" si="141"/>
        <v>1.0349999999999999</v>
      </c>
      <c r="J132" s="72">
        <f t="shared" si="141"/>
        <v>1.38</v>
      </c>
      <c r="K132" s="72">
        <f t="shared" si="141"/>
        <v>1.38</v>
      </c>
      <c r="L132" s="72">
        <f t="shared" si="141"/>
        <v>1.38</v>
      </c>
      <c r="M132" s="72">
        <f t="shared" si="141"/>
        <v>0.69</v>
      </c>
      <c r="N132" s="72">
        <f t="shared" si="141"/>
        <v>0.69</v>
      </c>
      <c r="O132" s="72">
        <f t="shared" si="141"/>
        <v>1.0349999999999999</v>
      </c>
      <c r="P132" s="72">
        <f t="shared" si="141"/>
        <v>1.38</v>
      </c>
      <c r="Q132" s="72">
        <f t="shared" si="141"/>
        <v>1.38</v>
      </c>
      <c r="R132" s="72">
        <f t="shared" si="141"/>
        <v>0.69</v>
      </c>
      <c r="S132" s="72">
        <f t="shared" si="141"/>
        <v>1.0349999999999999</v>
      </c>
      <c r="T132" s="72">
        <f t="shared" si="141"/>
        <v>1.0349999999999999</v>
      </c>
      <c r="U132" s="72">
        <f t="shared" si="141"/>
        <v>1.01</v>
      </c>
      <c r="V132" s="72">
        <f t="shared" si="141"/>
        <v>1.0349999999999999</v>
      </c>
      <c r="W132" s="72">
        <f t="shared" si="141"/>
        <v>1.0349999999999999</v>
      </c>
      <c r="X132" s="72">
        <f t="shared" si="141"/>
        <v>1.38</v>
      </c>
      <c r="Y132" s="72">
        <f t="shared" si="141"/>
        <v>1.3779299999999999</v>
      </c>
      <c r="Z132" s="72">
        <f t="shared" si="141"/>
        <v>1.38</v>
      </c>
      <c r="AA132" s="72">
        <f t="shared" si="141"/>
        <v>1.38</v>
      </c>
      <c r="AB132" s="72">
        <f t="shared" si="141"/>
        <v>1.38</v>
      </c>
      <c r="AC132" s="72">
        <f t="shared" si="141"/>
        <v>1.38</v>
      </c>
      <c r="AD132" s="72">
        <f t="shared" si="141"/>
        <v>1.38</v>
      </c>
      <c r="AE132" s="85"/>
      <c r="AF132" s="72">
        <f t="shared" si="141"/>
        <v>1.0349999999999999</v>
      </c>
      <c r="AG132" s="72">
        <f t="shared" si="141"/>
        <v>1.0349999999999999</v>
      </c>
      <c r="AH132" s="72"/>
      <c r="AI132" s="72">
        <f>AI125*1.15</f>
        <v>0.91999999999999993</v>
      </c>
      <c r="AJ132" s="72">
        <f t="shared" si="141"/>
        <v>0.34499999999999997</v>
      </c>
      <c r="AK132" s="72">
        <f t="shared" si="141"/>
        <v>1.0349999999999999</v>
      </c>
      <c r="AL132" s="81"/>
    </row>
    <row r="133" spans="1:38" x14ac:dyDescent="0.3">
      <c r="A133" s="76"/>
      <c r="B133" s="120"/>
      <c r="C133" s="78"/>
      <c r="D133" s="5" t="s">
        <v>122</v>
      </c>
      <c r="E133" s="72">
        <f t="shared" ref="E133:AK133" si="142">E131+E132</f>
        <v>4.7223600000000001</v>
      </c>
      <c r="F133" s="72">
        <f t="shared" si="142"/>
        <v>5.0748441999999994</v>
      </c>
      <c r="G133" s="72">
        <f t="shared" si="142"/>
        <v>5.956999999999999</v>
      </c>
      <c r="H133" s="72">
        <f t="shared" si="142"/>
        <v>1.3802759999999998</v>
      </c>
      <c r="I133" s="72">
        <f t="shared" si="142"/>
        <v>6.9855600000000004</v>
      </c>
      <c r="J133" s="72">
        <f t="shared" si="142"/>
        <v>8.2855199999999982</v>
      </c>
      <c r="K133" s="72">
        <f t="shared" si="142"/>
        <v>8.4566400000000002</v>
      </c>
      <c r="L133" s="72">
        <f t="shared" si="142"/>
        <v>7.3139999999999992</v>
      </c>
      <c r="M133" s="72">
        <f t="shared" si="142"/>
        <v>8.4649199999999993</v>
      </c>
      <c r="N133" s="72">
        <f t="shared" si="142"/>
        <v>6.0112799999999993</v>
      </c>
      <c r="O133" s="72">
        <f t="shared" si="142"/>
        <v>6.9496799999999999</v>
      </c>
      <c r="P133" s="72">
        <f t="shared" si="142"/>
        <v>7.2946799999999996</v>
      </c>
      <c r="Q133" s="72">
        <f t="shared" si="142"/>
        <v>6.3755999999999986</v>
      </c>
      <c r="R133" s="72">
        <f t="shared" si="142"/>
        <v>6.8171999999999997</v>
      </c>
      <c r="S133" s="72">
        <f t="shared" si="142"/>
        <v>7.11252</v>
      </c>
      <c r="T133" s="72">
        <f t="shared" si="142"/>
        <v>8.1502799999999986</v>
      </c>
      <c r="U133" s="72">
        <f t="shared" si="142"/>
        <v>7.1492000000000013</v>
      </c>
      <c r="V133" s="72">
        <f t="shared" si="142"/>
        <v>8.3765999999999998</v>
      </c>
      <c r="W133" s="72">
        <f t="shared" si="142"/>
        <v>8.3765999999999998</v>
      </c>
      <c r="X133" s="72">
        <f t="shared" si="142"/>
        <v>8.2413600000000002</v>
      </c>
      <c r="Y133" s="72">
        <f t="shared" si="142"/>
        <v>8.2558499999999988</v>
      </c>
      <c r="Z133" s="72">
        <f t="shared" si="142"/>
        <v>8.8347599999999993</v>
      </c>
      <c r="AA133" s="72">
        <f t="shared" si="142"/>
        <v>5.7628799999999991</v>
      </c>
      <c r="AB133" s="72">
        <f t="shared" si="142"/>
        <v>5.7628799999999991</v>
      </c>
      <c r="AC133" s="72">
        <f t="shared" si="142"/>
        <v>7.2624000000000004</v>
      </c>
      <c r="AD133" s="72">
        <f t="shared" si="142"/>
        <v>8.8071599999999997</v>
      </c>
      <c r="AE133" s="85"/>
      <c r="AF133" s="72">
        <f t="shared" si="142"/>
        <v>8.0343599999999995</v>
      </c>
      <c r="AG133" s="72">
        <f t="shared" si="142"/>
        <v>7.7693999999999992</v>
      </c>
      <c r="AH133" s="72"/>
      <c r="AI133" s="72">
        <f>AI131+AI132</f>
        <v>9.5229199999999992</v>
      </c>
      <c r="AJ133" s="72">
        <f t="shared" si="142"/>
        <v>9.3150000000000013</v>
      </c>
      <c r="AK133" s="72">
        <f t="shared" si="142"/>
        <v>7.0959599999999989</v>
      </c>
      <c r="AL133" s="81"/>
    </row>
    <row r="134" spans="1:38" x14ac:dyDescent="0.3">
      <c r="A134" s="88"/>
      <c r="AE134" s="83"/>
      <c r="AL134" s="79"/>
    </row>
    <row r="135" spans="1:38" x14ac:dyDescent="0.3">
      <c r="A135" s="76"/>
      <c r="B135" s="46"/>
      <c r="C135" s="46"/>
      <c r="D135" s="49" t="str">
        <f>CONCATENATE("Best plans for ",B2, " assuming annual consumption of ",B104, " kWh")</f>
        <v>Best plans for Dunedin assuming annual consumption of 7916 kWh</v>
      </c>
      <c r="E135" s="49"/>
      <c r="F135" s="49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</row>
    <row r="136" spans="1:38" x14ac:dyDescent="0.3">
      <c r="A136" s="76"/>
      <c r="B136" s="46"/>
      <c r="C136" s="46"/>
      <c r="D136" s="49" t="s">
        <v>100</v>
      </c>
      <c r="E136" s="49" t="str">
        <f t="shared" ref="E136:AD137" si="143">E79</f>
        <v>EV plan</v>
      </c>
      <c r="F136" s="49" t="str">
        <f t="shared" si="143"/>
        <v>EV plan</v>
      </c>
      <c r="G136" s="49" t="str">
        <f t="shared" si="143"/>
        <v>EV plan</v>
      </c>
      <c r="H136" s="49" t="str">
        <f t="shared" si="143"/>
        <v>EV plan</v>
      </c>
      <c r="I136" s="49" t="str">
        <f t="shared" si="143"/>
        <v>Regular power plan</v>
      </c>
      <c r="J136" s="49" t="str">
        <f t="shared" si="143"/>
        <v>Regular power plan</v>
      </c>
      <c r="K136" s="49" t="str">
        <f t="shared" si="143"/>
        <v>Regular power plan</v>
      </c>
      <c r="L136" s="49" t="str">
        <f t="shared" si="143"/>
        <v>Regular power plan</v>
      </c>
      <c r="M136" s="49" t="str">
        <f t="shared" si="143"/>
        <v>Regular power plan</v>
      </c>
      <c r="N136" s="49" t="str">
        <f t="shared" si="143"/>
        <v>Regular power plan</v>
      </c>
      <c r="O136" s="49" t="str">
        <f t="shared" si="143"/>
        <v>Regular power plan</v>
      </c>
      <c r="P136" s="49" t="str">
        <f t="shared" si="143"/>
        <v>Regular power plan</v>
      </c>
      <c r="Q136" s="49" t="str">
        <f t="shared" si="143"/>
        <v>Regular power plan</v>
      </c>
      <c r="R136" s="49" t="str">
        <f t="shared" si="143"/>
        <v>Regular power plan</v>
      </c>
      <c r="S136" s="49" t="str">
        <f t="shared" si="143"/>
        <v>Regular power plan</v>
      </c>
      <c r="T136" s="49" t="str">
        <f t="shared" si="143"/>
        <v>Regular power plan</v>
      </c>
      <c r="U136" s="49" t="str">
        <f t="shared" si="143"/>
        <v>Regular power plan</v>
      </c>
      <c r="V136" s="49" t="str">
        <f t="shared" si="143"/>
        <v>Regular power plan</v>
      </c>
      <c r="W136" s="49" t="str">
        <f t="shared" si="143"/>
        <v>Regular power plan</v>
      </c>
      <c r="X136" s="49" t="str">
        <f t="shared" si="143"/>
        <v>Regular power plan</v>
      </c>
      <c r="Y136" s="49" t="str">
        <f t="shared" si="143"/>
        <v>Regular power plan</v>
      </c>
      <c r="Z136" s="49" t="str">
        <f t="shared" si="143"/>
        <v>Regular power plan</v>
      </c>
      <c r="AA136" s="49" t="str">
        <f t="shared" si="143"/>
        <v>Regular power plan</v>
      </c>
      <c r="AB136" s="49" t="str">
        <f t="shared" si="143"/>
        <v>Regular power plan</v>
      </c>
      <c r="AC136" s="49" t="str">
        <f t="shared" si="143"/>
        <v>Regular power plan</v>
      </c>
      <c r="AD136" s="49" t="str">
        <f t="shared" si="143"/>
        <v>Regular power plan</v>
      </c>
      <c r="AE136" s="83"/>
      <c r="AF136" s="49" t="str">
        <f t="shared" ref="AF136:AK137" si="144">AF79</f>
        <v>Bundle Power Plan</v>
      </c>
      <c r="AG136" s="49" t="str">
        <f t="shared" si="144"/>
        <v>Bundle Power Plan</v>
      </c>
      <c r="AH136" s="49"/>
      <c r="AI136" s="49" t="str">
        <f>AI79</f>
        <v>Regular power plan</v>
      </c>
      <c r="AJ136" s="49" t="str">
        <f t="shared" si="144"/>
        <v>Bundle Power Plan</v>
      </c>
      <c r="AK136" s="49" t="str">
        <f t="shared" si="144"/>
        <v>Bundle Power Plan</v>
      </c>
      <c r="AL136" s="79"/>
    </row>
    <row r="137" spans="1:38" x14ac:dyDescent="0.3">
      <c r="A137" s="76"/>
      <c r="B137" s="75"/>
      <c r="C137" s="75"/>
      <c r="D137" s="5" t="s">
        <v>106</v>
      </c>
      <c r="E137" s="5" t="str">
        <f t="shared" si="143"/>
        <v>Contact EV - Good Charge (Low)</v>
      </c>
      <c r="F137" s="5" t="str">
        <f t="shared" si="143"/>
        <v>Meridian EV</v>
      </c>
      <c r="G137" s="5" t="str">
        <f t="shared" si="143"/>
        <v>Genesis EV Plan</v>
      </c>
      <c r="H137" s="5" t="str">
        <f t="shared" si="143"/>
        <v>Z Energy - EV at Home Plan</v>
      </c>
      <c r="I137" s="5" t="str">
        <f t="shared" si="143"/>
        <v>Contact Basic (Low)</v>
      </c>
      <c r="J137" s="5" t="str">
        <f t="shared" si="143"/>
        <v>Ecotricity Low ecoSAVER (Low)</v>
      </c>
      <c r="K137" s="5" t="str">
        <f t="shared" si="143"/>
        <v>Ecotricity ecoLOWUSER (Low)</v>
      </c>
      <c r="L137" s="5" t="str">
        <f t="shared" si="143"/>
        <v>Ecotricity Low ecoWHOLESALE (Low)</v>
      </c>
      <c r="M137" s="5" t="str">
        <f t="shared" si="143"/>
        <v>Electric Kiwi - Kiwi (Low)</v>
      </c>
      <c r="N137" s="5" t="str">
        <f t="shared" si="143"/>
        <v>Electric Kiwi - MoveMaster (Low)</v>
      </c>
      <c r="O137" s="5" t="str">
        <f t="shared" si="143"/>
        <v>Electric Kiwi - Prepay 300 (Low)</v>
      </c>
      <c r="P137" s="5" t="str">
        <f t="shared" si="143"/>
        <v>Flick Energy Flat (Low)</v>
      </c>
      <c r="Q137" s="5" t="str">
        <f t="shared" si="143"/>
        <v>Flick Energy Off Peak (Low)</v>
      </c>
      <c r="R137" s="5" t="str">
        <f t="shared" si="143"/>
        <v>Frank Energy (Low)</v>
      </c>
      <c r="S137" s="5" t="str">
        <f t="shared" si="143"/>
        <v>Genesis Energy Basic (Low)</v>
      </c>
      <c r="T137" s="5" t="str">
        <f t="shared" si="143"/>
        <v>Genesis Energy Plus (Low)</v>
      </c>
      <c r="U137" s="5" t="str">
        <f t="shared" si="143"/>
        <v>Globug (Low)</v>
      </c>
      <c r="V137" s="5" t="str">
        <f t="shared" si="143"/>
        <v>Mercury Open Term (Low)</v>
      </c>
      <c r="W137" s="5" t="str">
        <f t="shared" si="143"/>
        <v>Mercury 1 Year Fixed (Low)</v>
      </c>
      <c r="X137" s="5" t="str">
        <f t="shared" si="143"/>
        <v>Meridian 2- year contract (Low)</v>
      </c>
      <c r="Y137" s="5" t="str">
        <f t="shared" si="143"/>
        <v>Meridian No Fixed Term (Low)</v>
      </c>
      <c r="Z137" s="5" t="str">
        <f t="shared" si="143"/>
        <v>Nova Energy (Low)</v>
      </c>
      <c r="AA137" s="5" t="str">
        <f t="shared" si="143"/>
        <v>Octopus Flexi (Low)</v>
      </c>
      <c r="AB137" s="5" t="str">
        <f t="shared" si="143"/>
        <v>Octopus Peaker (Low)</v>
      </c>
      <c r="AC137" s="5" t="str">
        <f t="shared" si="143"/>
        <v>Powershop (Low)</v>
      </c>
      <c r="AD137" s="5" t="str">
        <f t="shared" si="143"/>
        <v>Z Fuel back home (Low)</v>
      </c>
      <c r="AE137" s="83"/>
      <c r="AF137" s="5" t="str">
        <f t="shared" si="144"/>
        <v>Contact Broadband Bundle (Low)</v>
      </c>
      <c r="AG137" s="5" t="str">
        <f t="shared" si="144"/>
        <v>Mercury Broadband Bundle (Low)</v>
      </c>
      <c r="AH137" s="5"/>
      <c r="AI137" s="5" t="str">
        <f>AI80</f>
        <v>Slingshot (Low)</v>
      </c>
      <c r="AJ137" s="5" t="str">
        <f t="shared" si="144"/>
        <v>2degrees Bundle (Low)</v>
      </c>
      <c r="AK137" s="5" t="str">
        <f t="shared" si="144"/>
        <v>Electric Kiwi - Prepay 300 (Low)</v>
      </c>
      <c r="AL137" s="79"/>
    </row>
    <row r="138" spans="1:38" x14ac:dyDescent="0.3">
      <c r="A138" s="76"/>
      <c r="B138" s="106" t="s">
        <v>90</v>
      </c>
      <c r="C138" s="106"/>
      <c r="D138" s="5" t="s">
        <v>74</v>
      </c>
      <c r="E138" s="6">
        <f t="shared" ref="E138:AD138" si="145">E118</f>
        <v>2375.0609599999998</v>
      </c>
      <c r="F138" s="6">
        <f t="shared" si="145"/>
        <v>2152.3830014970599</v>
      </c>
      <c r="G138" s="6">
        <f t="shared" si="145"/>
        <v>2483.3157005960002</v>
      </c>
      <c r="H138" s="6">
        <f t="shared" si="145"/>
        <v>2336.3118263799997</v>
      </c>
      <c r="I138" s="6">
        <f t="shared" si="145"/>
        <v>2340.4680399999997</v>
      </c>
      <c r="J138" s="6">
        <f t="shared" si="145"/>
        <v>2893.1240183999989</v>
      </c>
      <c r="K138" s="6">
        <f t="shared" si="145"/>
        <v>2922.4733799999995</v>
      </c>
      <c r="L138" s="6">
        <f t="shared" si="145"/>
        <v>2627.9965967999992</v>
      </c>
      <c r="M138" s="6">
        <f t="shared" si="145"/>
        <v>3081.2686505999995</v>
      </c>
      <c r="N138" s="6">
        <f t="shared" si="145"/>
        <v>2993.0658079999998</v>
      </c>
      <c r="O138" s="6">
        <f t="shared" si="145"/>
        <v>2530.1282755999996</v>
      </c>
      <c r="P138" s="6">
        <f t="shared" si="145"/>
        <v>2454.5586199999998</v>
      </c>
      <c r="Q138" s="6">
        <f t="shared" si="145"/>
        <v>2458.4548751999996</v>
      </c>
      <c r="R138" s="6">
        <f t="shared" si="145"/>
        <v>2272.8047999999999</v>
      </c>
      <c r="S138" s="6">
        <f t="shared" si="145"/>
        <v>2382.3436799999999</v>
      </c>
      <c r="T138" s="6">
        <f t="shared" si="145"/>
        <v>2461.1536287999998</v>
      </c>
      <c r="U138" s="6">
        <f t="shared" si="145"/>
        <v>2393.5628000000002</v>
      </c>
      <c r="V138" s="6">
        <f t="shared" si="145"/>
        <v>2799.2794000000004</v>
      </c>
      <c r="W138" s="6">
        <f t="shared" si="145"/>
        <v>2549.2794000000004</v>
      </c>
      <c r="X138" s="6">
        <f t="shared" si="145"/>
        <v>2566.8052399999997</v>
      </c>
      <c r="Y138" s="6">
        <f t="shared" si="145"/>
        <v>2651.5117300000002</v>
      </c>
      <c r="Z138" s="6">
        <f t="shared" si="145"/>
        <v>2962.5283399999994</v>
      </c>
      <c r="AA138" s="6">
        <f t="shared" si="145"/>
        <v>2877.8394098000003</v>
      </c>
      <c r="AB138" s="6">
        <f t="shared" si="145"/>
        <v>2877.8394098000003</v>
      </c>
      <c r="AC138" s="6">
        <f t="shared" si="145"/>
        <v>2293.9116000000004</v>
      </c>
      <c r="AD138" s="6">
        <f t="shared" si="145"/>
        <v>2953.4249399999999</v>
      </c>
      <c r="AE138" s="85"/>
      <c r="AF138" s="6">
        <f>AF118</f>
        <v>2686.3972399999998</v>
      </c>
      <c r="AG138" s="6">
        <f>AG118</f>
        <v>2599.0045999999998</v>
      </c>
      <c r="AH138" s="6"/>
      <c r="AI138" s="6">
        <f>AI118</f>
        <v>3173.32978</v>
      </c>
      <c r="AJ138" s="6">
        <f>AJ118</f>
        <v>3084.5299999999997</v>
      </c>
      <c r="AK138" s="6">
        <f>AK118</f>
        <v>2376.8816400000001</v>
      </c>
      <c r="AL138" s="81"/>
    </row>
    <row r="139" spans="1:38" x14ac:dyDescent="0.3">
      <c r="A139" s="76"/>
      <c r="B139" s="106"/>
      <c r="C139" s="106"/>
      <c r="D139" s="5" t="s">
        <v>75</v>
      </c>
      <c r="E139" s="5" t="str">
        <f t="shared" ref="E139:AD139" si="146">E81</f>
        <v>Open</v>
      </c>
      <c r="F139" s="5" t="str">
        <f t="shared" si="146"/>
        <v>Fixed (24 months, prices fixed too)</v>
      </c>
      <c r="G139" s="5" t="str">
        <f t="shared" si="146"/>
        <v>Fixed (12 months)</v>
      </c>
      <c r="H139" s="5" t="str">
        <f t="shared" si="146"/>
        <v>Open</v>
      </c>
      <c r="I139" s="5" t="str">
        <f t="shared" si="146"/>
        <v>Open</v>
      </c>
      <c r="J139" s="5" t="str">
        <f t="shared" si="146"/>
        <v>Open</v>
      </c>
      <c r="K139" s="5" t="str">
        <f t="shared" si="146"/>
        <v>Open (prices fixed for 12 months)</v>
      </c>
      <c r="L139" s="5" t="str">
        <f t="shared" si="146"/>
        <v>Open (prices change every 30 minutes)</v>
      </c>
      <c r="M139" s="5" t="str">
        <f t="shared" si="146"/>
        <v>Open</v>
      </c>
      <c r="N139" s="5" t="str">
        <f t="shared" si="146"/>
        <v>Open</v>
      </c>
      <c r="O139" s="5" t="str">
        <f t="shared" si="146"/>
        <v>Open</v>
      </c>
      <c r="P139" s="5" t="str">
        <f t="shared" si="146"/>
        <v>Open</v>
      </c>
      <c r="Q139" s="5" t="str">
        <f t="shared" si="146"/>
        <v>Open</v>
      </c>
      <c r="R139" s="5" t="str">
        <f t="shared" si="146"/>
        <v>Open</v>
      </c>
      <c r="S139" s="5" t="str">
        <f t="shared" si="146"/>
        <v>Fixed (12 months)</v>
      </c>
      <c r="T139" s="5" t="str">
        <f t="shared" si="146"/>
        <v>Open or Fixed</v>
      </c>
      <c r="U139" s="5" t="str">
        <f t="shared" si="146"/>
        <v>Open</v>
      </c>
      <c r="V139" s="5" t="str">
        <f t="shared" si="146"/>
        <v>Open</v>
      </c>
      <c r="W139" s="5" t="str">
        <f t="shared" si="146"/>
        <v>Fixed (12 months)</v>
      </c>
      <c r="X139" s="5" t="str">
        <f t="shared" si="146"/>
        <v>Fixed (24 months)</v>
      </c>
      <c r="Y139" s="5" t="str">
        <f t="shared" si="146"/>
        <v>Open</v>
      </c>
      <c r="Z139" s="5" t="str">
        <f t="shared" si="146"/>
        <v>Open</v>
      </c>
      <c r="AA139" s="5" t="str">
        <f t="shared" si="146"/>
        <v>Open</v>
      </c>
      <c r="AB139" s="5" t="str">
        <f t="shared" si="146"/>
        <v>Open</v>
      </c>
      <c r="AC139" s="5" t="str">
        <f t="shared" si="146"/>
        <v>Open</v>
      </c>
      <c r="AD139" s="5" t="str">
        <f t="shared" si="146"/>
        <v>Open</v>
      </c>
      <c r="AE139" s="83"/>
      <c r="AF139" s="5" t="str">
        <f>AF81</f>
        <v>Open</v>
      </c>
      <c r="AG139" s="5" t="str">
        <f>AG81</f>
        <v>Fixed (12 months)</v>
      </c>
      <c r="AH139" s="5"/>
      <c r="AI139" s="5" t="str">
        <f>AI81</f>
        <v>Fixed 12 months</v>
      </c>
      <c r="AJ139" s="5" t="str">
        <f>AJ81</f>
        <v>Open / Fixed</v>
      </c>
      <c r="AK139" s="5" t="str">
        <f>AK81</f>
        <v>Open</v>
      </c>
      <c r="AL139" s="79"/>
    </row>
    <row r="140" spans="1:38" x14ac:dyDescent="0.3">
      <c r="A140" s="76"/>
      <c r="B140" s="106"/>
      <c r="C140" s="106"/>
      <c r="D140" s="5" t="s">
        <v>107</v>
      </c>
      <c r="E140" s="5">
        <f t="shared" ref="E140:AD140" si="147">E97</f>
        <v>0</v>
      </c>
      <c r="F140" s="5" t="str">
        <f t="shared" si="147"/>
        <v>EV01</v>
      </c>
      <c r="G140" s="5" t="str">
        <f t="shared" si="147"/>
        <v>EV04</v>
      </c>
      <c r="H140" s="5" t="str">
        <f t="shared" si="147"/>
        <v>EV05</v>
      </c>
      <c r="I140" s="5" t="str">
        <f t="shared" si="147"/>
        <v>.</v>
      </c>
      <c r="J140" s="5" t="str">
        <f t="shared" si="147"/>
        <v>.</v>
      </c>
      <c r="K140" s="5" t="str">
        <f t="shared" si="147"/>
        <v>.</v>
      </c>
      <c r="L140" s="5" t="str">
        <f t="shared" si="147"/>
        <v>.</v>
      </c>
      <c r="M140" s="5" t="str">
        <f t="shared" si="147"/>
        <v>.</v>
      </c>
      <c r="N140" s="5" t="str">
        <f t="shared" si="147"/>
        <v>.</v>
      </c>
      <c r="O140" s="5">
        <f t="shared" si="147"/>
        <v>0</v>
      </c>
      <c r="P140" s="5" t="str">
        <f t="shared" si="147"/>
        <v>.</v>
      </c>
      <c r="Q140" s="5" t="str">
        <f t="shared" si="147"/>
        <v>.</v>
      </c>
      <c r="R140" s="5" t="str">
        <f t="shared" si="147"/>
        <v>.</v>
      </c>
      <c r="S140" s="5" t="str">
        <f t="shared" si="147"/>
        <v>.</v>
      </c>
      <c r="T140" s="5" t="str">
        <f t="shared" si="147"/>
        <v>DISC-03</v>
      </c>
      <c r="U140" s="5" t="str">
        <f t="shared" si="147"/>
        <v>.</v>
      </c>
      <c r="V140" s="5" t="str">
        <f t="shared" si="147"/>
        <v>.</v>
      </c>
      <c r="W140" s="5" t="str">
        <f t="shared" si="147"/>
        <v>DISC-04</v>
      </c>
      <c r="X140" s="5" t="str">
        <f t="shared" si="147"/>
        <v>DISC-07</v>
      </c>
      <c r="Y140" s="5" t="str">
        <f t="shared" si="147"/>
        <v>DISC-10</v>
      </c>
      <c r="Z140" s="5" t="str">
        <f t="shared" si="147"/>
        <v>.</v>
      </c>
      <c r="AA140" s="5" t="str">
        <f t="shared" si="147"/>
        <v>.</v>
      </c>
      <c r="AB140" s="5" t="str">
        <f t="shared" si="147"/>
        <v>.</v>
      </c>
      <c r="AC140" s="5" t="str">
        <f t="shared" si="147"/>
        <v>DISC-08</v>
      </c>
      <c r="AD140" s="5" t="str">
        <f t="shared" si="147"/>
        <v>DISC-09</v>
      </c>
      <c r="AE140" s="83"/>
      <c r="AF140" s="5" t="str">
        <f>AF97</f>
        <v>BUND-05</v>
      </c>
      <c r="AG140" s="5" t="str">
        <f>AG97</f>
        <v>BUND-04</v>
      </c>
      <c r="AH140" s="5"/>
      <c r="AI140" s="5" t="str">
        <f>AI97</f>
        <v>BUND-02</v>
      </c>
      <c r="AJ140" s="5" t="str">
        <f>AJ97</f>
        <v>BUND-06</v>
      </c>
      <c r="AK140" s="5">
        <f>AK97</f>
        <v>0</v>
      </c>
      <c r="AL140" s="79"/>
    </row>
    <row r="141" spans="1:38" x14ac:dyDescent="0.3">
      <c r="A141" s="118"/>
      <c r="B141" s="118" t="s">
        <v>217</v>
      </c>
      <c r="C141" s="118"/>
      <c r="D141" s="12" t="s">
        <v>157</v>
      </c>
      <c r="E141" s="51">
        <f t="shared" ref="E141:H141" si="148">E131</f>
        <v>3.68736</v>
      </c>
      <c r="F141" s="51">
        <f t="shared" si="148"/>
        <v>3.0695891999999994</v>
      </c>
      <c r="G141" s="51">
        <f t="shared" si="148"/>
        <v>3.3119999999999998</v>
      </c>
      <c r="H141" s="51">
        <f t="shared" si="148"/>
        <v>2.7600000000000004E-4</v>
      </c>
      <c r="I141" s="51">
        <f>I131</f>
        <v>5.9505600000000003</v>
      </c>
      <c r="J141" s="51">
        <f t="shared" ref="J141:AK141" si="149">J131</f>
        <v>6.9055199999999992</v>
      </c>
      <c r="K141" s="51">
        <f t="shared" si="149"/>
        <v>7.0766400000000003</v>
      </c>
      <c r="L141" s="51">
        <f t="shared" si="149"/>
        <v>5.9339999999999993</v>
      </c>
      <c r="M141" s="51">
        <f t="shared" si="149"/>
        <v>7.7749199999999989</v>
      </c>
      <c r="N141" s="51">
        <f t="shared" si="149"/>
        <v>5.3212799999999998</v>
      </c>
      <c r="O141" s="51">
        <f t="shared" si="149"/>
        <v>5.9146799999999997</v>
      </c>
      <c r="P141" s="51">
        <f t="shared" si="149"/>
        <v>5.9146799999999997</v>
      </c>
      <c r="Q141" s="51">
        <f t="shared" si="149"/>
        <v>4.9955999999999987</v>
      </c>
      <c r="R141" s="51">
        <f t="shared" si="149"/>
        <v>6.1272000000000002</v>
      </c>
      <c r="S141" s="51">
        <f t="shared" si="149"/>
        <v>6.0775199999999998</v>
      </c>
      <c r="T141" s="51">
        <f t="shared" si="149"/>
        <v>7.1152799999999985</v>
      </c>
      <c r="U141" s="51">
        <f t="shared" si="149"/>
        <v>6.1392000000000015</v>
      </c>
      <c r="V141" s="51">
        <f t="shared" si="149"/>
        <v>7.3415999999999997</v>
      </c>
      <c r="W141" s="51">
        <f t="shared" si="149"/>
        <v>7.3415999999999997</v>
      </c>
      <c r="X141" s="51">
        <f t="shared" si="149"/>
        <v>6.8613599999999995</v>
      </c>
      <c r="Y141" s="51">
        <f t="shared" si="149"/>
        <v>6.8779199999999996</v>
      </c>
      <c r="Z141" s="51">
        <f t="shared" si="149"/>
        <v>7.4547599999999994</v>
      </c>
      <c r="AA141" s="51">
        <f t="shared" si="149"/>
        <v>4.3828799999999992</v>
      </c>
      <c r="AB141" s="51">
        <f t="shared" si="149"/>
        <v>4.3828799999999992</v>
      </c>
      <c r="AC141" s="51">
        <f t="shared" si="149"/>
        <v>5.8824000000000005</v>
      </c>
      <c r="AD141" s="51">
        <f t="shared" si="149"/>
        <v>7.4271599999999998</v>
      </c>
      <c r="AE141" s="85"/>
      <c r="AF141" s="51">
        <f t="shared" si="149"/>
        <v>6.9993599999999994</v>
      </c>
      <c r="AG141" s="51">
        <f t="shared" si="149"/>
        <v>6.7343999999999991</v>
      </c>
      <c r="AH141" s="51"/>
      <c r="AI141" s="51">
        <f>AI131</f>
        <v>8.6029199999999992</v>
      </c>
      <c r="AJ141" s="51">
        <f t="shared" si="149"/>
        <v>8.9700000000000006</v>
      </c>
      <c r="AK141" s="51">
        <f t="shared" si="149"/>
        <v>6.0609599999999988</v>
      </c>
      <c r="AL141" s="81"/>
    </row>
    <row r="142" spans="1:38" x14ac:dyDescent="0.3">
      <c r="A142" s="118"/>
      <c r="B142" s="118"/>
      <c r="C142" s="118"/>
      <c r="D142" s="12" t="s">
        <v>158</v>
      </c>
      <c r="E142" s="51">
        <f t="shared" ref="E142:AK142" si="150">E133</f>
        <v>4.7223600000000001</v>
      </c>
      <c r="F142" s="51">
        <f t="shared" si="150"/>
        <v>5.0748441999999994</v>
      </c>
      <c r="G142" s="51">
        <f t="shared" si="150"/>
        <v>5.956999999999999</v>
      </c>
      <c r="H142" s="51">
        <f t="shared" si="150"/>
        <v>1.3802759999999998</v>
      </c>
      <c r="I142" s="51">
        <f t="shared" si="150"/>
        <v>6.9855600000000004</v>
      </c>
      <c r="J142" s="51">
        <f t="shared" si="150"/>
        <v>8.2855199999999982</v>
      </c>
      <c r="K142" s="51">
        <f t="shared" si="150"/>
        <v>8.4566400000000002</v>
      </c>
      <c r="L142" s="51">
        <f t="shared" si="150"/>
        <v>7.3139999999999992</v>
      </c>
      <c r="M142" s="51">
        <f t="shared" si="150"/>
        <v>8.4649199999999993</v>
      </c>
      <c r="N142" s="51">
        <f t="shared" si="150"/>
        <v>6.0112799999999993</v>
      </c>
      <c r="O142" s="51">
        <f t="shared" si="150"/>
        <v>6.9496799999999999</v>
      </c>
      <c r="P142" s="51">
        <f t="shared" si="150"/>
        <v>7.2946799999999996</v>
      </c>
      <c r="Q142" s="51">
        <f t="shared" si="150"/>
        <v>6.3755999999999986</v>
      </c>
      <c r="R142" s="51">
        <f t="shared" si="150"/>
        <v>6.8171999999999997</v>
      </c>
      <c r="S142" s="51">
        <f t="shared" si="150"/>
        <v>7.11252</v>
      </c>
      <c r="T142" s="51">
        <f t="shared" si="150"/>
        <v>8.1502799999999986</v>
      </c>
      <c r="U142" s="51">
        <f t="shared" si="150"/>
        <v>7.1492000000000013</v>
      </c>
      <c r="V142" s="51">
        <f t="shared" si="150"/>
        <v>8.3765999999999998</v>
      </c>
      <c r="W142" s="51">
        <f t="shared" si="150"/>
        <v>8.3765999999999998</v>
      </c>
      <c r="X142" s="51">
        <f t="shared" si="150"/>
        <v>8.2413600000000002</v>
      </c>
      <c r="Y142" s="51">
        <f t="shared" si="150"/>
        <v>8.2558499999999988</v>
      </c>
      <c r="Z142" s="51">
        <f t="shared" si="150"/>
        <v>8.8347599999999993</v>
      </c>
      <c r="AA142" s="51">
        <f t="shared" si="150"/>
        <v>5.7628799999999991</v>
      </c>
      <c r="AB142" s="51">
        <f t="shared" si="150"/>
        <v>5.7628799999999991</v>
      </c>
      <c r="AC142" s="51">
        <f t="shared" si="150"/>
        <v>7.2624000000000004</v>
      </c>
      <c r="AD142" s="51">
        <f t="shared" si="150"/>
        <v>8.8071599999999997</v>
      </c>
      <c r="AE142" s="85"/>
      <c r="AF142" s="51">
        <f t="shared" si="150"/>
        <v>8.0343599999999995</v>
      </c>
      <c r="AG142" s="51">
        <f t="shared" si="150"/>
        <v>7.7693999999999992</v>
      </c>
      <c r="AH142" s="51"/>
      <c r="AI142" s="51">
        <f>AI133</f>
        <v>9.5229199999999992</v>
      </c>
      <c r="AJ142" s="51">
        <f t="shared" si="150"/>
        <v>9.3150000000000013</v>
      </c>
      <c r="AK142" s="51">
        <f t="shared" si="150"/>
        <v>7.0959599999999989</v>
      </c>
      <c r="AL142" s="81"/>
    </row>
    <row r="143" spans="1:38" x14ac:dyDescent="0.3">
      <c r="A143" s="119" t="s">
        <v>218</v>
      </c>
      <c r="B143" s="119"/>
      <c r="C143" s="119"/>
      <c r="D143" s="77" t="s">
        <v>219</v>
      </c>
      <c r="E143" s="78">
        <f>VLOOKUP(E137,'Plan terms'!$A:$G,6,FALSE)</f>
        <v>0</v>
      </c>
      <c r="F143" s="78">
        <f>VLOOKUP(F137,'Plan terms'!$A:$G,6,FALSE)</f>
        <v>0</v>
      </c>
      <c r="G143" s="78">
        <f>VLOOKUP(G137,'Plan terms'!$A:$G,6,FALSE)</f>
        <v>0</v>
      </c>
      <c r="H143" s="78">
        <f>VLOOKUP(H137,'Plan terms'!$A:$G,6,FALSE)</f>
        <v>0</v>
      </c>
      <c r="I143" s="78">
        <f>VLOOKUP(I137,'Plan terms'!$A:$G,6,FALSE)</f>
        <v>0</v>
      </c>
      <c r="J143" s="78">
        <f>VLOOKUP(J137,'Plan terms'!$A:$G,6,FALSE)</f>
        <v>0</v>
      </c>
      <c r="K143" s="78">
        <f>VLOOKUP(K137,'Plan terms'!$A:$G,6,FALSE)</f>
        <v>0</v>
      </c>
      <c r="L143" s="78">
        <f>VLOOKUP(L137,'Plan terms'!$A:$G,6,FALSE)</f>
        <v>0</v>
      </c>
      <c r="M143" s="78">
        <f>VLOOKUP(M137,'Plan terms'!$A:$G,6,FALSE)</f>
        <v>0</v>
      </c>
      <c r="N143" s="78">
        <f>VLOOKUP(N137,'Plan terms'!$A:$G,6,FALSE)</f>
        <v>0</v>
      </c>
      <c r="O143" s="78">
        <f>VLOOKUP(O137,'Plan terms'!$A:$G,6,FALSE)</f>
        <v>0</v>
      </c>
      <c r="P143" s="78">
        <f>VLOOKUP(P137,'Plan terms'!$A:$G,6,FALSE)</f>
        <v>0</v>
      </c>
      <c r="Q143" s="78">
        <f>VLOOKUP(Q137,'Plan terms'!$A:$G,6,FALSE)</f>
        <v>0</v>
      </c>
      <c r="R143" s="78">
        <f>VLOOKUP(R137,'Plan terms'!$A:$G,6,FALSE)</f>
        <v>0</v>
      </c>
      <c r="S143" s="78">
        <f>VLOOKUP(S137,'Plan terms'!$A:$G,6,FALSE)</f>
        <v>0.02</v>
      </c>
      <c r="T143" s="78">
        <f>VLOOKUP(T137,'Plan terms'!$A:$G,6,FALSE)</f>
        <v>0.03</v>
      </c>
      <c r="U143" s="78">
        <f>VLOOKUP(U137,'Plan terms'!$A:$G,6,FALSE)</f>
        <v>0</v>
      </c>
      <c r="V143" s="78">
        <f>VLOOKUP(V137,'Plan terms'!$A:$G,6,FALSE)</f>
        <v>0</v>
      </c>
      <c r="W143" s="78">
        <f>VLOOKUP(W137,'Plan terms'!$A:$G,6,FALSE)</f>
        <v>0</v>
      </c>
      <c r="X143" s="78">
        <f>VLOOKUP(X137,'Plan terms'!$A:$G,6,FALSE)</f>
        <v>0</v>
      </c>
      <c r="Y143" s="78">
        <f>VLOOKUP(Y137,'Plan terms'!$A:$G,6,FALSE)</f>
        <v>0</v>
      </c>
      <c r="Z143" s="78">
        <f>VLOOKUP(Z137,'Plan terms'!$A:$G,6,FALSE)</f>
        <v>0</v>
      </c>
      <c r="AA143" s="78">
        <f>VLOOKUP(AA137,'Plan terms'!$A:$G,6,FALSE)</f>
        <v>0</v>
      </c>
      <c r="AB143" s="78">
        <f>VLOOKUP(AB137,'Plan terms'!$A:$G,6,FALSE)</f>
        <v>0</v>
      </c>
      <c r="AC143" s="78">
        <f>VLOOKUP(AC137,'Plan terms'!$A:$G,6,FALSE)</f>
        <v>0</v>
      </c>
      <c r="AD143" s="78">
        <f>VLOOKUP(AD137,'Plan terms'!$A:$G,6,FALSE)</f>
        <v>0</v>
      </c>
      <c r="AE143" s="83"/>
      <c r="AF143" s="78">
        <f>VLOOKUP(AF137,'Plan terms'!$A:$G,6,FALSE)</f>
        <v>0</v>
      </c>
      <c r="AG143" s="78">
        <f>VLOOKUP(AG137,'Plan terms'!$A:$G,6,FALSE)</f>
        <v>0</v>
      </c>
      <c r="AH143" s="78"/>
      <c r="AI143" s="78">
        <f>VLOOKUP(AI137,'Plan terms'!$A:$G,6,FALSE)</f>
        <v>0</v>
      </c>
      <c r="AJ143" s="78">
        <f>VLOOKUP(AJ137,'Plan terms'!$A:$G,6,FALSE)</f>
        <v>0</v>
      </c>
      <c r="AK143" s="78">
        <f>VLOOKUP(AK137,'Plan terms'!$A:$G,6,FALSE)</f>
        <v>0</v>
      </c>
      <c r="AL143" s="79"/>
    </row>
    <row r="144" spans="1:38" x14ac:dyDescent="0.3">
      <c r="A144" s="119"/>
      <c r="B144" s="119"/>
      <c r="C144" s="119"/>
      <c r="D144" s="11" t="s">
        <v>220</v>
      </c>
      <c r="E144" s="78">
        <f>VLOOKUP(E137,'Plan terms'!$A:$G,7,FALSE)</f>
        <v>0</v>
      </c>
      <c r="F144" s="78">
        <f>VLOOKUP(F137,'Plan terms'!$A:$G,7,FALSE)</f>
        <v>0</v>
      </c>
      <c r="G144" s="78">
        <f>VLOOKUP(G137,'Plan terms'!$A:$G,7,FALSE)</f>
        <v>0</v>
      </c>
      <c r="H144" s="78">
        <f>VLOOKUP(H137,'Plan terms'!$A:$G,7,FALSE)</f>
        <v>0</v>
      </c>
      <c r="I144" s="78">
        <f>VLOOKUP(I137,'Plan terms'!$A:$G,7,FALSE)</f>
        <v>0</v>
      </c>
      <c r="J144" s="78">
        <f>VLOOKUP(J137,'Plan terms'!$A:$G,7,FALSE)</f>
        <v>0</v>
      </c>
      <c r="K144" s="78">
        <f>VLOOKUP(K137,'Plan terms'!$A:$G,7,FALSE)</f>
        <v>0</v>
      </c>
      <c r="L144" s="78">
        <f>VLOOKUP(L137,'Plan terms'!$A:$G,7,FALSE)</f>
        <v>0</v>
      </c>
      <c r="M144" s="78">
        <f>VLOOKUP(M137,'Plan terms'!$A:$G,7,FALSE)</f>
        <v>0</v>
      </c>
      <c r="N144" s="78">
        <f>VLOOKUP(N137,'Plan terms'!$A:$G,7,FALSE)</f>
        <v>0</v>
      </c>
      <c r="O144" s="78">
        <f>VLOOKUP(O137,'Plan terms'!$A:$G,7,FALSE)</f>
        <v>0</v>
      </c>
      <c r="P144" s="78">
        <f>VLOOKUP(P137,'Plan terms'!$A:$G,7,FALSE)</f>
        <v>50</v>
      </c>
      <c r="Q144" s="78">
        <f>VLOOKUP(Q137,'Plan terms'!$A:$G,7,FALSE)</f>
        <v>50</v>
      </c>
      <c r="R144" s="78">
        <f>VLOOKUP(R137,'Plan terms'!$A:$G,7,FALSE)</f>
        <v>0</v>
      </c>
      <c r="S144" s="78">
        <f>VLOOKUP(S137,'Plan terms'!$A:$G,7,FALSE)</f>
        <v>100</v>
      </c>
      <c r="T144" s="78">
        <f>VLOOKUP(T137,'Plan terms'!$A:$G,7,FALSE)</f>
        <v>0</v>
      </c>
      <c r="U144" s="78">
        <f>VLOOKUP(U137,'Plan terms'!$A:$G,7,FALSE)</f>
        <v>0</v>
      </c>
      <c r="V144" s="78">
        <f>VLOOKUP(V137,'Plan terms'!$A:$G,7,FALSE)</f>
        <v>0</v>
      </c>
      <c r="W144" s="78">
        <f>VLOOKUP(W137,'Plan terms'!$A:$G,7,FALSE)</f>
        <v>0</v>
      </c>
      <c r="X144" s="78">
        <f>VLOOKUP(X137,'Plan terms'!$A:$G,7,FALSE)</f>
        <v>0</v>
      </c>
      <c r="Y144" s="78">
        <f>VLOOKUP(Y137,'Plan terms'!$A:$G,7,FALSE)</f>
        <v>0</v>
      </c>
      <c r="Z144" s="78">
        <f>VLOOKUP(Z137,'Plan terms'!$A:$G,7,FALSE)</f>
        <v>0</v>
      </c>
      <c r="AA144" s="78">
        <f>VLOOKUP(AA137,'Plan terms'!$A:$G,7,FALSE)</f>
        <v>0</v>
      </c>
      <c r="AB144" s="78">
        <f>VLOOKUP(AB137,'Plan terms'!$A:$G,7,FALSE)</f>
        <v>0</v>
      </c>
      <c r="AC144" s="78">
        <f>VLOOKUP(AC137,'Plan terms'!$A:$G,7,FALSE)</f>
        <v>0</v>
      </c>
      <c r="AD144" s="78">
        <f>VLOOKUP(AD137,'Plan terms'!$A:$G,7,FALSE)</f>
        <v>0</v>
      </c>
      <c r="AE144" s="83"/>
      <c r="AF144" s="78">
        <f>VLOOKUP(AF137,'Plan terms'!$A:$G,7,FALSE)</f>
        <v>0</v>
      </c>
      <c r="AG144" s="78">
        <f>VLOOKUP(AG137,'Plan terms'!$A:$G,7,FALSE)</f>
        <v>0</v>
      </c>
      <c r="AH144" s="78"/>
      <c r="AI144" s="78">
        <f>VLOOKUP(AI137,'Plan terms'!$A:$G,7,FALSE)</f>
        <v>0</v>
      </c>
      <c r="AJ144" s="78">
        <f>VLOOKUP(AJ137,'Plan terms'!$A:$G,7,FALSE)</f>
        <v>0</v>
      </c>
      <c r="AK144" s="78">
        <f>VLOOKUP(AK137,'Plan terms'!$A:$G,7,FALSE)</f>
        <v>0</v>
      </c>
      <c r="AL144" s="79"/>
    </row>
    <row r="145" spans="1:38" x14ac:dyDescent="0.3">
      <c r="A145" s="119"/>
      <c r="B145" s="119"/>
      <c r="C145" s="119"/>
      <c r="D145" s="11" t="s">
        <v>246</v>
      </c>
      <c r="E145" s="72">
        <f t="shared" ref="E145:AK145" si="151">E138-(E138*E143)-E144</f>
        <v>2375.0609599999998</v>
      </c>
      <c r="F145" s="72">
        <f t="shared" si="151"/>
        <v>2152.3830014970599</v>
      </c>
      <c r="G145" s="72">
        <f t="shared" si="151"/>
        <v>2483.3157005960002</v>
      </c>
      <c r="H145" s="72">
        <f t="shared" si="151"/>
        <v>2336.3118263799997</v>
      </c>
      <c r="I145" s="72">
        <f t="shared" si="151"/>
        <v>2340.4680399999997</v>
      </c>
      <c r="J145" s="72">
        <f t="shared" si="151"/>
        <v>2893.1240183999989</v>
      </c>
      <c r="K145" s="72">
        <f t="shared" si="151"/>
        <v>2922.4733799999995</v>
      </c>
      <c r="L145" s="72">
        <f t="shared" si="151"/>
        <v>2627.9965967999992</v>
      </c>
      <c r="M145" s="72">
        <f t="shared" si="151"/>
        <v>3081.2686505999995</v>
      </c>
      <c r="N145" s="72">
        <f t="shared" si="151"/>
        <v>2993.0658079999998</v>
      </c>
      <c r="O145" s="72">
        <f t="shared" si="151"/>
        <v>2530.1282755999996</v>
      </c>
      <c r="P145" s="72">
        <f t="shared" si="151"/>
        <v>2404.5586199999998</v>
      </c>
      <c r="Q145" s="72">
        <f t="shared" si="151"/>
        <v>2408.4548751999996</v>
      </c>
      <c r="R145" s="72">
        <f t="shared" si="151"/>
        <v>2272.8047999999999</v>
      </c>
      <c r="S145" s="72">
        <f t="shared" si="151"/>
        <v>2234.6968063999998</v>
      </c>
      <c r="T145" s="72">
        <f t="shared" si="151"/>
        <v>2387.3190199359997</v>
      </c>
      <c r="U145" s="72">
        <f t="shared" si="151"/>
        <v>2393.5628000000002</v>
      </c>
      <c r="V145" s="72">
        <f t="shared" si="151"/>
        <v>2799.2794000000004</v>
      </c>
      <c r="W145" s="72">
        <f t="shared" si="151"/>
        <v>2549.2794000000004</v>
      </c>
      <c r="X145" s="72">
        <f t="shared" si="151"/>
        <v>2566.8052399999997</v>
      </c>
      <c r="Y145" s="72">
        <f t="shared" si="151"/>
        <v>2651.5117300000002</v>
      </c>
      <c r="Z145" s="72">
        <f t="shared" si="151"/>
        <v>2962.5283399999994</v>
      </c>
      <c r="AA145" s="72">
        <f t="shared" si="151"/>
        <v>2877.8394098000003</v>
      </c>
      <c r="AB145" s="72">
        <f t="shared" si="151"/>
        <v>2877.8394098000003</v>
      </c>
      <c r="AC145" s="72">
        <f t="shared" si="151"/>
        <v>2293.9116000000004</v>
      </c>
      <c r="AD145" s="72">
        <f t="shared" si="151"/>
        <v>2953.4249399999999</v>
      </c>
      <c r="AE145" s="85"/>
      <c r="AF145" s="72">
        <f t="shared" si="151"/>
        <v>2686.3972399999998</v>
      </c>
      <c r="AG145" s="72">
        <f t="shared" si="151"/>
        <v>2599.0045999999998</v>
      </c>
      <c r="AH145" s="72"/>
      <c r="AI145" s="72">
        <f>AI138-(AI138*AI143)-AI144</f>
        <v>3173.32978</v>
      </c>
      <c r="AJ145" s="72">
        <f t="shared" si="151"/>
        <v>3084.5299999999997</v>
      </c>
      <c r="AK145" s="72">
        <f t="shared" si="151"/>
        <v>2376.8816400000001</v>
      </c>
      <c r="AL145" s="81"/>
    </row>
    <row r="146" spans="1:38" x14ac:dyDescent="0.3">
      <c r="AD146" s="91">
        <f>((AD116/1.15)/100*5)+(50)</f>
        <v>178.40978000000001</v>
      </c>
    </row>
  </sheetData>
  <mergeCells count="33">
    <mergeCell ref="B2:C2"/>
    <mergeCell ref="A3:A19"/>
    <mergeCell ref="B3:C4"/>
    <mergeCell ref="B5:C7"/>
    <mergeCell ref="C9:C15"/>
    <mergeCell ref="C16:C19"/>
    <mergeCell ref="A21:A24"/>
    <mergeCell ref="A26:A42"/>
    <mergeCell ref="C26:C27"/>
    <mergeCell ref="C28:C35"/>
    <mergeCell ref="C36:C37"/>
    <mergeCell ref="C38:C42"/>
    <mergeCell ref="A81:A97"/>
    <mergeCell ref="B81:C82"/>
    <mergeCell ref="B83:C85"/>
    <mergeCell ref="C87:C93"/>
    <mergeCell ref="C94:C97"/>
    <mergeCell ref="B46:B54"/>
    <mergeCell ref="B59:C61"/>
    <mergeCell ref="A62:A63"/>
    <mergeCell ref="B62:C63"/>
    <mergeCell ref="A64:C66"/>
    <mergeCell ref="A99:A102"/>
    <mergeCell ref="A104:A120"/>
    <mergeCell ref="C104:C105"/>
    <mergeCell ref="C106:C113"/>
    <mergeCell ref="C114:C115"/>
    <mergeCell ref="C116:C120"/>
    <mergeCell ref="B125:B133"/>
    <mergeCell ref="B138:C140"/>
    <mergeCell ref="A141:A142"/>
    <mergeCell ref="B141:C142"/>
    <mergeCell ref="A143:C145"/>
  </mergeCells>
  <dataValidations count="1">
    <dataValidation type="list" allowBlank="1" showInputMessage="1" showErrorMessage="1" sqref="J4:AD4 AF4:AK4 J82:AK82" xr:uid="{E4188CDD-DB36-480E-8924-741525937045}">
      <formula1>"Inclusive, Peak &amp; Off Peak, Peak Off Peak &amp; Shoulder"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9B4CB8C-0C7A-408D-9203-BC80466B5359}">
          <x14:formula1>
            <xm:f>dropdowns!$B$1:$B$3</xm:f>
          </x14:formula1>
          <xm:sqref>E4:H4 E82:H82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C5C59-8DE3-4C7B-8D7C-F329FC696F52}">
  <dimension ref="A1:AP356"/>
  <sheetViews>
    <sheetView zoomScale="80" zoomScaleNormal="80" workbookViewId="0">
      <selection activeCell="A8" sqref="A8"/>
    </sheetView>
  </sheetViews>
  <sheetFormatPr defaultRowHeight="14.4" x14ac:dyDescent="0.3"/>
  <cols>
    <col min="1" max="1" width="63.77734375" bestFit="1" customWidth="1"/>
    <col min="3" max="3" width="39.88671875" bestFit="1" customWidth="1"/>
    <col min="4" max="4" width="10.109375" style="91" bestFit="1" customWidth="1"/>
    <col min="5" max="5" width="18.44140625" customWidth="1"/>
    <col min="7" max="7" width="8.88671875" style="102"/>
    <col min="8" max="8" width="8.88671875" style="91"/>
    <col min="9" max="9" width="10.109375" style="91" bestFit="1" customWidth="1"/>
    <col min="10" max="10" width="10.109375" style="91" customWidth="1"/>
    <col min="17" max="17" width="8.88671875" style="95"/>
  </cols>
  <sheetData>
    <row r="1" spans="1:41" x14ac:dyDescent="0.3">
      <c r="A1" s="95" t="s">
        <v>228</v>
      </c>
      <c r="B1" s="95" t="s">
        <v>162</v>
      </c>
      <c r="C1" s="96" t="s">
        <v>106</v>
      </c>
      <c r="D1" s="98" t="s">
        <v>74</v>
      </c>
      <c r="E1" s="96" t="s">
        <v>75</v>
      </c>
      <c r="F1" s="96" t="s">
        <v>107</v>
      </c>
      <c r="G1" s="101" t="s">
        <v>219</v>
      </c>
      <c r="H1" s="100" t="s">
        <v>220</v>
      </c>
      <c r="I1" s="100" t="s">
        <v>246</v>
      </c>
      <c r="J1" s="100" t="s">
        <v>251</v>
      </c>
      <c r="K1" s="95" t="s">
        <v>250</v>
      </c>
      <c r="L1" s="95" t="s">
        <v>171</v>
      </c>
      <c r="Q1" s="95" t="s">
        <v>228</v>
      </c>
    </row>
    <row r="2" spans="1:41" x14ac:dyDescent="0.3">
      <c r="B2" t="s">
        <v>178</v>
      </c>
      <c r="C2" s="97" t="s">
        <v>165</v>
      </c>
      <c r="D2" s="99">
        <v>2498.3842</v>
      </c>
      <c r="E2" s="97" t="s">
        <v>35</v>
      </c>
      <c r="F2" s="97" t="s">
        <v>171</v>
      </c>
      <c r="G2" s="102" t="s">
        <v>252</v>
      </c>
      <c r="H2" s="91">
        <v>0</v>
      </c>
      <c r="I2" s="91">
        <v>2498.3842</v>
      </c>
      <c r="J2">
        <v>1</v>
      </c>
      <c r="K2">
        <v>1</v>
      </c>
      <c r="Q2" s="95" t="s">
        <v>162</v>
      </c>
      <c r="R2" t="s">
        <v>161</v>
      </c>
      <c r="S2" t="s">
        <v>161</v>
      </c>
      <c r="T2" t="s">
        <v>178</v>
      </c>
      <c r="U2" t="s">
        <v>178</v>
      </c>
      <c r="V2" t="s">
        <v>178</v>
      </c>
      <c r="W2" t="s">
        <v>178</v>
      </c>
      <c r="X2" t="s">
        <v>178</v>
      </c>
      <c r="Y2" t="s">
        <v>178</v>
      </c>
      <c r="Z2" t="s">
        <v>178</v>
      </c>
      <c r="AA2" t="s">
        <v>178</v>
      </c>
      <c r="AB2" t="s">
        <v>178</v>
      </c>
      <c r="AC2" t="s">
        <v>178</v>
      </c>
      <c r="AD2" t="s">
        <v>178</v>
      </c>
      <c r="AE2" t="s">
        <v>178</v>
      </c>
      <c r="AF2" t="s">
        <v>178</v>
      </c>
      <c r="AG2" t="s">
        <v>178</v>
      </c>
      <c r="AH2" t="s">
        <v>178</v>
      </c>
      <c r="AI2" t="s">
        <v>178</v>
      </c>
      <c r="AJ2" t="s">
        <v>178</v>
      </c>
      <c r="AK2" t="s">
        <v>178</v>
      </c>
      <c r="AL2" t="s">
        <v>178</v>
      </c>
      <c r="AM2" t="s">
        <v>178</v>
      </c>
      <c r="AN2" t="s">
        <v>178</v>
      </c>
      <c r="AO2" t="s">
        <v>178</v>
      </c>
    </row>
    <row r="3" spans="1:41" x14ac:dyDescent="0.3">
      <c r="B3" t="s">
        <v>178</v>
      </c>
      <c r="C3" s="97" t="s">
        <v>69</v>
      </c>
      <c r="D3" s="99">
        <v>2585.7442000000001</v>
      </c>
      <c r="E3" s="97" t="s">
        <v>35</v>
      </c>
      <c r="F3" s="97" t="s">
        <v>176</v>
      </c>
      <c r="G3" s="102" t="s">
        <v>252</v>
      </c>
      <c r="H3" s="91">
        <v>0</v>
      </c>
      <c r="I3" s="91">
        <v>2585.7442000000001</v>
      </c>
      <c r="J3">
        <v>2</v>
      </c>
      <c r="K3">
        <v>3</v>
      </c>
      <c r="Q3" s="95" t="s">
        <v>106</v>
      </c>
      <c r="R3" t="s">
        <v>236</v>
      </c>
      <c r="S3" t="s">
        <v>137</v>
      </c>
      <c r="T3" t="s">
        <v>0</v>
      </c>
      <c r="U3" t="s">
        <v>163</v>
      </c>
      <c r="V3" t="s">
        <v>230</v>
      </c>
      <c r="W3" t="s">
        <v>164</v>
      </c>
      <c r="X3" t="s">
        <v>61</v>
      </c>
      <c r="Y3" t="s">
        <v>63</v>
      </c>
      <c r="Z3" t="s">
        <v>185</v>
      </c>
      <c r="AA3" t="s">
        <v>64</v>
      </c>
      <c r="AB3" t="s">
        <v>1</v>
      </c>
      <c r="AC3" t="s">
        <v>65</v>
      </c>
      <c r="AD3" t="s">
        <v>66</v>
      </c>
      <c r="AE3" t="s">
        <v>40</v>
      </c>
      <c r="AF3" t="s">
        <v>67</v>
      </c>
      <c r="AG3" t="s">
        <v>165</v>
      </c>
      <c r="AH3" t="s">
        <v>166</v>
      </c>
      <c r="AI3" t="s">
        <v>96</v>
      </c>
      <c r="AJ3" t="s">
        <v>95</v>
      </c>
      <c r="AK3" t="s">
        <v>68</v>
      </c>
      <c r="AL3" t="s">
        <v>101</v>
      </c>
      <c r="AM3" t="s">
        <v>242</v>
      </c>
      <c r="AN3" t="s">
        <v>69</v>
      </c>
      <c r="AO3" t="s">
        <v>211</v>
      </c>
    </row>
    <row r="4" spans="1:41" x14ac:dyDescent="0.3">
      <c r="B4" t="s">
        <v>178</v>
      </c>
      <c r="C4" s="97" t="s">
        <v>65</v>
      </c>
      <c r="D4" s="99">
        <v>2598.6572999999999</v>
      </c>
      <c r="E4" s="97" t="s">
        <v>35</v>
      </c>
      <c r="F4" s="97" t="s">
        <v>171</v>
      </c>
      <c r="G4" s="102" t="s">
        <v>252</v>
      </c>
      <c r="H4" s="91">
        <v>0</v>
      </c>
      <c r="I4" s="91">
        <v>2598.6572999999999</v>
      </c>
      <c r="J4">
        <v>3</v>
      </c>
      <c r="K4">
        <v>6</v>
      </c>
      <c r="Q4" s="95" t="s">
        <v>74</v>
      </c>
      <c r="R4">
        <v>2823.8482299999996</v>
      </c>
      <c r="S4">
        <v>2636.4415063399997</v>
      </c>
      <c r="T4">
        <v>2829.6449199999997</v>
      </c>
      <c r="U4">
        <v>3278.3668976000004</v>
      </c>
      <c r="V4">
        <v>3292.4546965999994</v>
      </c>
      <c r="W4">
        <v>3195.9663661999998</v>
      </c>
      <c r="X4">
        <v>3537.9438303999996</v>
      </c>
      <c r="Y4">
        <v>3241.1678476000002</v>
      </c>
      <c r="Z4">
        <v>2707.9387962000001</v>
      </c>
      <c r="AA4">
        <v>2643.4309399999997</v>
      </c>
      <c r="AB4">
        <v>2635.9628353999997</v>
      </c>
      <c r="AC4">
        <v>2598.6572999999999</v>
      </c>
      <c r="AD4">
        <v>2697.6202049999997</v>
      </c>
      <c r="AE4">
        <v>2716.3312458</v>
      </c>
      <c r="AF4">
        <v>2801.7809999999999</v>
      </c>
      <c r="AG4">
        <v>2498.3842</v>
      </c>
      <c r="AH4">
        <v>2603.8528799999999</v>
      </c>
      <c r="AI4">
        <v>2822.868035</v>
      </c>
      <c r="AJ4">
        <v>2849.2504349999999</v>
      </c>
      <c r="AK4">
        <v>3231.1756079999996</v>
      </c>
      <c r="AL4">
        <v>3154.1157272</v>
      </c>
      <c r="AM4">
        <v>3154.1157272</v>
      </c>
      <c r="AN4">
        <v>2585.7442000000001</v>
      </c>
      <c r="AO4">
        <v>3143.0502799999995</v>
      </c>
    </row>
    <row r="5" spans="1:41" x14ac:dyDescent="0.3">
      <c r="B5" t="s">
        <v>178</v>
      </c>
      <c r="C5" s="97" t="s">
        <v>166</v>
      </c>
      <c r="D5" s="99">
        <v>2603.8528799999999</v>
      </c>
      <c r="E5" s="97" t="s">
        <v>39</v>
      </c>
      <c r="F5" s="97" t="s">
        <v>173</v>
      </c>
      <c r="G5" s="102" t="s">
        <v>252</v>
      </c>
      <c r="H5" s="91">
        <v>0</v>
      </c>
      <c r="I5" s="91">
        <v>2603.8528799999999</v>
      </c>
      <c r="J5">
        <v>4</v>
      </c>
      <c r="K5">
        <v>7</v>
      </c>
      <c r="Q5" s="95" t="s">
        <v>75</v>
      </c>
      <c r="R5" t="s">
        <v>35</v>
      </c>
      <c r="S5" t="s">
        <v>35</v>
      </c>
      <c r="T5" t="s">
        <v>35</v>
      </c>
      <c r="U5" t="s">
        <v>232</v>
      </c>
      <c r="V5" t="s">
        <v>167</v>
      </c>
      <c r="W5" t="s">
        <v>233</v>
      </c>
      <c r="X5" t="s">
        <v>35</v>
      </c>
      <c r="Y5" t="s">
        <v>35</v>
      </c>
      <c r="Z5" t="s">
        <v>35</v>
      </c>
      <c r="AA5" t="s">
        <v>35</v>
      </c>
      <c r="AB5" t="s">
        <v>35</v>
      </c>
      <c r="AC5" t="s">
        <v>35</v>
      </c>
      <c r="AD5" t="s">
        <v>39</v>
      </c>
      <c r="AE5" t="s">
        <v>168</v>
      </c>
      <c r="AF5" t="s">
        <v>35</v>
      </c>
      <c r="AG5" t="s">
        <v>35</v>
      </c>
      <c r="AH5" t="s">
        <v>39</v>
      </c>
      <c r="AI5" t="s">
        <v>169</v>
      </c>
      <c r="AJ5" t="s">
        <v>35</v>
      </c>
      <c r="AK5" t="s">
        <v>35</v>
      </c>
      <c r="AL5" t="s">
        <v>35</v>
      </c>
      <c r="AM5" t="s">
        <v>35</v>
      </c>
      <c r="AN5" t="s">
        <v>35</v>
      </c>
      <c r="AO5" t="s">
        <v>35</v>
      </c>
    </row>
    <row r="6" spans="1:41" x14ac:dyDescent="0.3">
      <c r="B6" t="s">
        <v>178</v>
      </c>
      <c r="C6" s="97" t="s">
        <v>1</v>
      </c>
      <c r="D6" s="99">
        <v>2635.9628353999997</v>
      </c>
      <c r="E6" s="97" t="s">
        <v>35</v>
      </c>
      <c r="F6" s="97" t="s">
        <v>171</v>
      </c>
      <c r="G6" s="102" t="s">
        <v>252</v>
      </c>
      <c r="H6" s="91">
        <v>50</v>
      </c>
      <c r="I6" s="91">
        <v>2585.9628353999997</v>
      </c>
      <c r="J6">
        <v>5</v>
      </c>
      <c r="K6">
        <v>4</v>
      </c>
      <c r="Q6" s="95" t="s">
        <v>107</v>
      </c>
      <c r="R6">
        <v>0</v>
      </c>
      <c r="S6" t="s">
        <v>136</v>
      </c>
      <c r="T6" t="s">
        <v>171</v>
      </c>
      <c r="U6" t="s">
        <v>171</v>
      </c>
      <c r="V6" t="s">
        <v>171</v>
      </c>
      <c r="W6" t="s">
        <v>171</v>
      </c>
      <c r="X6" t="s">
        <v>171</v>
      </c>
      <c r="Y6" t="s">
        <v>171</v>
      </c>
      <c r="Z6">
        <v>0</v>
      </c>
      <c r="AA6" t="s">
        <v>171</v>
      </c>
      <c r="AB6" t="s">
        <v>171</v>
      </c>
      <c r="AC6" t="s">
        <v>171</v>
      </c>
      <c r="AD6" t="s">
        <v>171</v>
      </c>
      <c r="AE6" t="s">
        <v>172</v>
      </c>
      <c r="AF6" t="s">
        <v>171</v>
      </c>
      <c r="AG6" t="s">
        <v>171</v>
      </c>
      <c r="AH6" t="s">
        <v>173</v>
      </c>
      <c r="AI6" t="s">
        <v>174</v>
      </c>
      <c r="AJ6" t="s">
        <v>175</v>
      </c>
      <c r="AK6" t="s">
        <v>171</v>
      </c>
      <c r="AL6" t="s">
        <v>171</v>
      </c>
      <c r="AM6" t="s">
        <v>171</v>
      </c>
      <c r="AN6" t="s">
        <v>176</v>
      </c>
      <c r="AO6" t="s">
        <v>212</v>
      </c>
    </row>
    <row r="7" spans="1:41" x14ac:dyDescent="0.3">
      <c r="B7" t="s">
        <v>161</v>
      </c>
      <c r="C7" s="97" t="s">
        <v>137</v>
      </c>
      <c r="D7" s="99">
        <v>2636.4415063399997</v>
      </c>
      <c r="E7" s="97" t="s">
        <v>35</v>
      </c>
      <c r="F7" s="97" t="s">
        <v>136</v>
      </c>
      <c r="G7" s="102" t="s">
        <v>252</v>
      </c>
      <c r="H7" s="91">
        <v>0</v>
      </c>
      <c r="I7" s="91">
        <v>2636.4415063399997</v>
      </c>
      <c r="J7">
        <v>6</v>
      </c>
      <c r="K7">
        <v>9</v>
      </c>
      <c r="Q7" s="95" t="s">
        <v>157</v>
      </c>
      <c r="R7">
        <v>2.99736</v>
      </c>
      <c r="S7">
        <v>2.5793028000000002</v>
      </c>
      <c r="T7">
        <v>5.1777600000000001</v>
      </c>
      <c r="U7">
        <v>5.2412400000000003</v>
      </c>
      <c r="V7">
        <v>5.3681999999999999</v>
      </c>
      <c r="W7">
        <v>4.7306399999999993</v>
      </c>
      <c r="X7">
        <v>6.2348399999999993</v>
      </c>
      <c r="Y7">
        <v>3.9026399999999999</v>
      </c>
      <c r="Z7">
        <v>4.8134399999999999</v>
      </c>
      <c r="AA7">
        <v>4.36632</v>
      </c>
      <c r="AB7">
        <v>3.5962800000000001</v>
      </c>
      <c r="AC7">
        <v>5.3544</v>
      </c>
      <c r="AD7">
        <v>4.8410399999999996</v>
      </c>
      <c r="AE7">
        <v>5.3847599999999991</v>
      </c>
      <c r="AF7">
        <v>4.992</v>
      </c>
      <c r="AG7">
        <v>4.4376000000000007</v>
      </c>
      <c r="AH7">
        <v>5.0756399999999999</v>
      </c>
      <c r="AI7">
        <v>5.6938800000000001</v>
      </c>
      <c r="AJ7">
        <v>5.5972800000000005</v>
      </c>
      <c r="AK7">
        <v>5.595623999999999</v>
      </c>
      <c r="AL7">
        <v>3.5659200000000002</v>
      </c>
      <c r="AM7">
        <v>3.5659200000000002</v>
      </c>
      <c r="AN7">
        <v>4.7975999999999992</v>
      </c>
      <c r="AO7">
        <v>5.6828399999999997</v>
      </c>
    </row>
    <row r="8" spans="1:41" x14ac:dyDescent="0.3">
      <c r="B8" t="s">
        <v>178</v>
      </c>
      <c r="C8" s="97" t="s">
        <v>64</v>
      </c>
      <c r="D8" s="99">
        <v>2643.4309399999997</v>
      </c>
      <c r="E8" s="97" t="s">
        <v>35</v>
      </c>
      <c r="F8" s="97" t="s">
        <v>171</v>
      </c>
      <c r="G8" s="102" t="s">
        <v>252</v>
      </c>
      <c r="H8" s="91">
        <v>50</v>
      </c>
      <c r="I8" s="91">
        <v>2593.4309399999997</v>
      </c>
      <c r="J8">
        <v>7</v>
      </c>
      <c r="K8">
        <v>5</v>
      </c>
      <c r="Q8" s="95" t="s">
        <v>158</v>
      </c>
      <c r="R8">
        <v>5.6216600000000003</v>
      </c>
      <c r="S8">
        <v>5.2818027999999995</v>
      </c>
      <c r="T8">
        <v>7.5467599999999999</v>
      </c>
      <c r="U8">
        <v>7.8057400000000001</v>
      </c>
      <c r="V8">
        <v>7.9326999999999996</v>
      </c>
      <c r="W8">
        <v>7.2951399999999991</v>
      </c>
      <c r="X8">
        <v>8.7763399999999994</v>
      </c>
      <c r="Y8">
        <v>6.4441399999999991</v>
      </c>
      <c r="Z8">
        <v>6.7109399999999999</v>
      </c>
      <c r="AA8">
        <v>7.0688199999999997</v>
      </c>
      <c r="AB8">
        <v>6.2987799999999998</v>
      </c>
      <c r="AC8">
        <v>6.9069000000000003</v>
      </c>
      <c r="AD8">
        <v>7.1984249999999994</v>
      </c>
      <c r="AE8">
        <v>7.9945699999999995</v>
      </c>
      <c r="AF8">
        <v>7.4778000000000002</v>
      </c>
      <c r="AG8">
        <v>6.6686000000000005</v>
      </c>
      <c r="AH8">
        <v>7.6171399999999991</v>
      </c>
      <c r="AI8">
        <v>8.0556350000000005</v>
      </c>
      <c r="AJ8">
        <v>7.9125750000000004</v>
      </c>
      <c r="AK8">
        <v>8.6302439999999976</v>
      </c>
      <c r="AL8">
        <v>6.2753199999999998</v>
      </c>
      <c r="AM8">
        <v>6.2753199999999998</v>
      </c>
      <c r="AN8">
        <v>7.3045999999999989</v>
      </c>
      <c r="AO8">
        <v>8.3853399999999993</v>
      </c>
    </row>
    <row r="9" spans="1:41" x14ac:dyDescent="0.3">
      <c r="B9" t="s">
        <v>178</v>
      </c>
      <c r="C9" s="97" t="s">
        <v>66</v>
      </c>
      <c r="D9" s="99">
        <v>2697.6202049999997</v>
      </c>
      <c r="E9" s="97" t="s">
        <v>39</v>
      </c>
      <c r="F9" s="97" t="s">
        <v>171</v>
      </c>
      <c r="G9" s="102">
        <v>0.02</v>
      </c>
      <c r="H9" s="91">
        <v>100</v>
      </c>
      <c r="I9" s="91">
        <v>2543.6678008999997</v>
      </c>
      <c r="J9">
        <v>8</v>
      </c>
      <c r="K9">
        <v>2</v>
      </c>
      <c r="Q9" s="95" t="s">
        <v>219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0.02</v>
      </c>
      <c r="AE9">
        <v>0.03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</row>
    <row r="10" spans="1:41" x14ac:dyDescent="0.3">
      <c r="B10" t="s">
        <v>178</v>
      </c>
      <c r="C10" s="97" t="s">
        <v>185</v>
      </c>
      <c r="D10" s="99">
        <v>2707.9387962000001</v>
      </c>
      <c r="E10" s="97" t="s">
        <v>35</v>
      </c>
      <c r="F10" s="97">
        <v>0</v>
      </c>
      <c r="G10" s="102" t="s">
        <v>252</v>
      </c>
      <c r="H10" s="91">
        <v>0</v>
      </c>
      <c r="I10" s="91">
        <v>2707.9387962000001</v>
      </c>
      <c r="J10">
        <v>9</v>
      </c>
      <c r="K10">
        <v>10</v>
      </c>
      <c r="Q10" s="95" t="s">
        <v>220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50</v>
      </c>
      <c r="AB10">
        <v>50</v>
      </c>
      <c r="AC10">
        <v>0</v>
      </c>
      <c r="AD10">
        <v>100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</row>
    <row r="11" spans="1:41" x14ac:dyDescent="0.3">
      <c r="B11" t="s">
        <v>178</v>
      </c>
      <c r="C11" s="97" t="s">
        <v>40</v>
      </c>
      <c r="D11" s="99">
        <v>2716.3312458</v>
      </c>
      <c r="E11" s="97" t="s">
        <v>168</v>
      </c>
      <c r="F11" s="97" t="s">
        <v>172</v>
      </c>
      <c r="G11" s="102">
        <v>0.03</v>
      </c>
      <c r="H11" s="91">
        <v>0</v>
      </c>
      <c r="I11" s="91">
        <v>2634.8413084260001</v>
      </c>
      <c r="J11">
        <v>10</v>
      </c>
      <c r="K11">
        <v>8</v>
      </c>
      <c r="Q11" s="95" t="s">
        <v>246</v>
      </c>
      <c r="R11">
        <v>2823.8482299999996</v>
      </c>
      <c r="S11">
        <v>2636.4415063399997</v>
      </c>
      <c r="T11">
        <v>2829.6449199999997</v>
      </c>
      <c r="U11">
        <v>3278.3668976000004</v>
      </c>
      <c r="V11">
        <v>3292.4546965999994</v>
      </c>
      <c r="W11">
        <v>3195.9663661999998</v>
      </c>
      <c r="X11">
        <v>3537.9438303999996</v>
      </c>
      <c r="Y11">
        <v>3241.1678476000002</v>
      </c>
      <c r="Z11">
        <v>2707.9387962000001</v>
      </c>
      <c r="AA11">
        <v>2593.4309399999997</v>
      </c>
      <c r="AB11">
        <v>2585.9628353999997</v>
      </c>
      <c r="AC11">
        <v>2598.6572999999999</v>
      </c>
      <c r="AD11">
        <v>2543.6678008999997</v>
      </c>
      <c r="AE11">
        <v>2634.8413084260001</v>
      </c>
      <c r="AF11">
        <v>2801.7809999999999</v>
      </c>
      <c r="AG11">
        <v>2498.3842</v>
      </c>
      <c r="AH11">
        <v>2603.8528799999999</v>
      </c>
      <c r="AI11">
        <v>2822.868035</v>
      </c>
      <c r="AJ11">
        <v>2849.2504349999999</v>
      </c>
      <c r="AK11">
        <v>3231.1756079999996</v>
      </c>
      <c r="AL11">
        <v>3154.1157272</v>
      </c>
      <c r="AM11">
        <v>3154.1157272</v>
      </c>
      <c r="AN11">
        <v>2585.7442000000001</v>
      </c>
      <c r="AO11">
        <v>3143.0502799999995</v>
      </c>
    </row>
    <row r="12" spans="1:41" x14ac:dyDescent="0.3">
      <c r="B12" t="s">
        <v>178</v>
      </c>
      <c r="C12" s="97" t="s">
        <v>67</v>
      </c>
      <c r="D12" s="99">
        <v>2801.7809999999999</v>
      </c>
      <c r="E12" s="97" t="s">
        <v>35</v>
      </c>
      <c r="F12" s="97" t="s">
        <v>171</v>
      </c>
      <c r="G12" s="102" t="s">
        <v>252</v>
      </c>
      <c r="H12" s="91">
        <v>0</v>
      </c>
      <c r="I12" s="91">
        <v>2801.7809999999999</v>
      </c>
      <c r="J12">
        <v>11</v>
      </c>
      <c r="K12">
        <v>11</v>
      </c>
      <c r="AO12">
        <v>186.65436</v>
      </c>
    </row>
    <row r="13" spans="1:41" x14ac:dyDescent="0.3">
      <c r="B13" t="s">
        <v>178</v>
      </c>
      <c r="C13" s="97" t="s">
        <v>96</v>
      </c>
      <c r="D13" s="99">
        <v>2822.868035</v>
      </c>
      <c r="E13" s="97" t="s">
        <v>169</v>
      </c>
      <c r="F13" s="97" t="s">
        <v>174</v>
      </c>
      <c r="G13" s="102" t="s">
        <v>252</v>
      </c>
      <c r="H13" s="91">
        <v>0</v>
      </c>
      <c r="I13" s="91">
        <v>2822.868035</v>
      </c>
      <c r="J13">
        <v>12</v>
      </c>
      <c r="K13">
        <v>12</v>
      </c>
    </row>
    <row r="14" spans="1:41" x14ac:dyDescent="0.3">
      <c r="B14" t="s">
        <v>161</v>
      </c>
      <c r="C14" s="97" t="s">
        <v>236</v>
      </c>
      <c r="D14" s="99">
        <v>2823.8482299999996</v>
      </c>
      <c r="E14" s="97" t="s">
        <v>35</v>
      </c>
      <c r="F14" s="97">
        <v>0</v>
      </c>
      <c r="G14" s="102" t="s">
        <v>252</v>
      </c>
      <c r="H14" s="91">
        <v>0</v>
      </c>
      <c r="I14" s="91">
        <v>2823.8482299999996</v>
      </c>
      <c r="J14">
        <v>13</v>
      </c>
      <c r="K14">
        <v>13</v>
      </c>
    </row>
    <row r="15" spans="1:41" x14ac:dyDescent="0.3">
      <c r="B15" t="s">
        <v>178</v>
      </c>
      <c r="C15" s="97" t="s">
        <v>0</v>
      </c>
      <c r="D15" s="99">
        <v>2829.6449199999997</v>
      </c>
      <c r="E15" s="97" t="s">
        <v>35</v>
      </c>
      <c r="F15" s="97" t="s">
        <v>171</v>
      </c>
      <c r="G15" s="102" t="s">
        <v>252</v>
      </c>
      <c r="H15" s="91">
        <v>0</v>
      </c>
      <c r="I15" s="91">
        <v>2829.6449199999997</v>
      </c>
      <c r="J15">
        <v>14</v>
      </c>
      <c r="K15">
        <v>14</v>
      </c>
    </row>
    <row r="16" spans="1:41" x14ac:dyDescent="0.3">
      <c r="B16" t="s">
        <v>178</v>
      </c>
      <c r="C16" s="97" t="s">
        <v>95</v>
      </c>
      <c r="D16" s="99">
        <v>2849.2504349999999</v>
      </c>
      <c r="E16" s="97" t="s">
        <v>35</v>
      </c>
      <c r="F16" s="97" t="s">
        <v>175</v>
      </c>
      <c r="G16" s="102" t="s">
        <v>252</v>
      </c>
      <c r="H16" s="91">
        <v>0</v>
      </c>
      <c r="I16" s="91">
        <v>2849.2504349999999</v>
      </c>
      <c r="J16">
        <v>15</v>
      </c>
      <c r="K16">
        <v>15</v>
      </c>
    </row>
    <row r="17" spans="2:11" x14ac:dyDescent="0.3">
      <c r="B17" t="s">
        <v>178</v>
      </c>
      <c r="C17" s="97" t="s">
        <v>101</v>
      </c>
      <c r="D17" s="99">
        <v>3154.1157272</v>
      </c>
      <c r="E17" s="97" t="s">
        <v>35</v>
      </c>
      <c r="F17" s="97" t="s">
        <v>171</v>
      </c>
      <c r="G17" s="102" t="s">
        <v>252</v>
      </c>
      <c r="H17" s="91">
        <v>0</v>
      </c>
      <c r="I17" s="91">
        <v>3154.1157272</v>
      </c>
      <c r="J17">
        <v>16</v>
      </c>
      <c r="K17">
        <v>17</v>
      </c>
    </row>
    <row r="18" spans="2:11" x14ac:dyDescent="0.3">
      <c r="B18" t="s">
        <v>178</v>
      </c>
      <c r="C18" s="97" t="s">
        <v>242</v>
      </c>
      <c r="D18" s="99">
        <v>3154.1157272</v>
      </c>
      <c r="E18" s="97" t="s">
        <v>35</v>
      </c>
      <c r="F18" s="97" t="s">
        <v>171</v>
      </c>
      <c r="G18" s="102" t="s">
        <v>252</v>
      </c>
      <c r="H18" s="91">
        <v>0</v>
      </c>
      <c r="I18" s="91">
        <v>3154.1157272</v>
      </c>
      <c r="J18">
        <v>17</v>
      </c>
      <c r="K18">
        <v>18</v>
      </c>
    </row>
    <row r="19" spans="2:11" x14ac:dyDescent="0.3">
      <c r="B19" t="s">
        <v>178</v>
      </c>
      <c r="C19" s="97" t="s">
        <v>164</v>
      </c>
      <c r="D19" s="99">
        <v>3195.9663661999998</v>
      </c>
      <c r="E19" s="97" t="s">
        <v>233</v>
      </c>
      <c r="F19" s="97" t="s">
        <v>171</v>
      </c>
      <c r="G19" s="102" t="s">
        <v>252</v>
      </c>
      <c r="H19" s="91">
        <v>0</v>
      </c>
      <c r="I19" s="91">
        <v>3195.9663661999998</v>
      </c>
      <c r="J19">
        <v>18</v>
      </c>
      <c r="K19">
        <v>19</v>
      </c>
    </row>
    <row r="20" spans="2:11" x14ac:dyDescent="0.3">
      <c r="B20" t="s">
        <v>178</v>
      </c>
      <c r="C20" s="97" t="s">
        <v>68</v>
      </c>
      <c r="D20" s="99">
        <v>3231.1756079999996</v>
      </c>
      <c r="E20" s="97" t="s">
        <v>35</v>
      </c>
      <c r="F20" s="97" t="s">
        <v>171</v>
      </c>
      <c r="G20" s="102" t="s">
        <v>252</v>
      </c>
      <c r="H20" s="91">
        <v>0</v>
      </c>
      <c r="I20" s="91">
        <v>3231.1756079999996</v>
      </c>
      <c r="J20">
        <v>19</v>
      </c>
      <c r="K20">
        <v>20</v>
      </c>
    </row>
    <row r="21" spans="2:11" x14ac:dyDescent="0.3">
      <c r="B21" t="s">
        <v>178</v>
      </c>
      <c r="C21" s="97" t="s">
        <v>63</v>
      </c>
      <c r="D21" s="99">
        <v>3241.1678476000002</v>
      </c>
      <c r="E21" s="97" t="s">
        <v>35</v>
      </c>
      <c r="F21" s="97" t="s">
        <v>171</v>
      </c>
      <c r="G21" s="102" t="s">
        <v>252</v>
      </c>
      <c r="H21" s="91">
        <v>0</v>
      </c>
      <c r="I21" s="91">
        <v>3241.1678476000002</v>
      </c>
      <c r="J21">
        <v>20</v>
      </c>
      <c r="K21">
        <v>21</v>
      </c>
    </row>
    <row r="22" spans="2:11" x14ac:dyDescent="0.3">
      <c r="B22" t="s">
        <v>178</v>
      </c>
      <c r="C22" s="97" t="s">
        <v>163</v>
      </c>
      <c r="D22" s="99">
        <v>3278.3668976000004</v>
      </c>
      <c r="E22" s="97" t="s">
        <v>232</v>
      </c>
      <c r="F22" s="97" t="s">
        <v>171</v>
      </c>
      <c r="G22" s="102" t="s">
        <v>252</v>
      </c>
      <c r="H22" s="91">
        <v>0</v>
      </c>
      <c r="I22" s="91">
        <v>3278.3668976000004</v>
      </c>
      <c r="J22">
        <v>21</v>
      </c>
      <c r="K22">
        <v>22</v>
      </c>
    </row>
    <row r="23" spans="2:11" x14ac:dyDescent="0.3">
      <c r="B23" t="s">
        <v>178</v>
      </c>
      <c r="C23" s="97" t="s">
        <v>230</v>
      </c>
      <c r="D23" s="99">
        <v>3292.4546965999994</v>
      </c>
      <c r="E23" s="97" t="s">
        <v>167</v>
      </c>
      <c r="F23" s="97" t="s">
        <v>171</v>
      </c>
      <c r="G23" s="102" t="s">
        <v>252</v>
      </c>
      <c r="H23" s="91">
        <v>0</v>
      </c>
      <c r="I23" s="91">
        <v>3292.4546965999994</v>
      </c>
      <c r="J23">
        <v>22</v>
      </c>
      <c r="K23">
        <v>23</v>
      </c>
    </row>
    <row r="24" spans="2:11" x14ac:dyDescent="0.3">
      <c r="B24" t="s">
        <v>178</v>
      </c>
      <c r="C24" s="97" t="s">
        <v>61</v>
      </c>
      <c r="D24" s="99">
        <v>3537.9438303999996</v>
      </c>
      <c r="E24" s="97" t="s">
        <v>35</v>
      </c>
      <c r="F24" s="97" t="s">
        <v>171</v>
      </c>
      <c r="G24" s="102" t="s">
        <v>252</v>
      </c>
      <c r="H24" s="91">
        <v>0</v>
      </c>
      <c r="I24" s="91">
        <v>3537.9438303999996</v>
      </c>
      <c r="J24">
        <v>23</v>
      </c>
      <c r="K24">
        <v>24</v>
      </c>
    </row>
    <row r="39" spans="1:41" s="95" customFormat="1" x14ac:dyDescent="0.3">
      <c r="D39" s="100"/>
      <c r="G39" s="101"/>
      <c r="H39" s="100"/>
      <c r="I39" s="100"/>
      <c r="J39" s="100"/>
    </row>
    <row r="40" spans="1:41" x14ac:dyDescent="0.3">
      <c r="A40" t="s">
        <v>249</v>
      </c>
      <c r="B40" t="s">
        <v>162</v>
      </c>
      <c r="C40" s="97" t="s">
        <v>106</v>
      </c>
      <c r="D40" s="99" t="s">
        <v>74</v>
      </c>
      <c r="E40" s="97" t="s">
        <v>75</v>
      </c>
      <c r="F40" s="97" t="s">
        <v>107</v>
      </c>
      <c r="G40" s="102" t="s">
        <v>219</v>
      </c>
      <c r="H40" s="91" t="s">
        <v>220</v>
      </c>
      <c r="I40" s="91" t="s">
        <v>246</v>
      </c>
      <c r="J40" s="100" t="s">
        <v>251</v>
      </c>
      <c r="K40" s="95" t="s">
        <v>250</v>
      </c>
      <c r="Q40" t="s">
        <v>249</v>
      </c>
    </row>
    <row r="41" spans="1:41" x14ac:dyDescent="0.3">
      <c r="B41" t="s">
        <v>178</v>
      </c>
      <c r="C41" s="97" t="s">
        <v>0</v>
      </c>
      <c r="D41" s="99">
        <v>2413.3784999999998</v>
      </c>
      <c r="E41" s="97" t="s">
        <v>35</v>
      </c>
      <c r="F41" s="97" t="s">
        <v>171</v>
      </c>
      <c r="G41" s="102" t="s">
        <v>252</v>
      </c>
      <c r="H41" s="91">
        <v>0</v>
      </c>
      <c r="I41" s="91">
        <v>2413.3784999999998</v>
      </c>
      <c r="J41">
        <v>1</v>
      </c>
      <c r="K41">
        <v>1</v>
      </c>
      <c r="Q41" t="s">
        <v>162</v>
      </c>
      <c r="R41" t="s">
        <v>161</v>
      </c>
      <c r="S41" t="s">
        <v>161</v>
      </c>
      <c r="T41" t="s">
        <v>178</v>
      </c>
      <c r="U41" t="s">
        <v>178</v>
      </c>
      <c r="V41" t="s">
        <v>178</v>
      </c>
      <c r="W41" t="s">
        <v>178</v>
      </c>
      <c r="X41" t="s">
        <v>178</v>
      </c>
      <c r="Y41" t="s">
        <v>178</v>
      </c>
      <c r="Z41" t="s">
        <v>178</v>
      </c>
      <c r="AA41" t="s">
        <v>178</v>
      </c>
      <c r="AB41" t="s">
        <v>178</v>
      </c>
      <c r="AC41" t="s">
        <v>178</v>
      </c>
      <c r="AD41" t="s">
        <v>178</v>
      </c>
      <c r="AE41" t="s">
        <v>178</v>
      </c>
      <c r="AF41" t="s">
        <v>178</v>
      </c>
      <c r="AG41" t="s">
        <v>178</v>
      </c>
      <c r="AH41" t="s">
        <v>178</v>
      </c>
      <c r="AI41" t="s">
        <v>178</v>
      </c>
      <c r="AJ41" t="s">
        <v>178</v>
      </c>
      <c r="AK41" t="s">
        <v>178</v>
      </c>
      <c r="AL41" t="s">
        <v>178</v>
      </c>
      <c r="AM41" t="s">
        <v>178</v>
      </c>
      <c r="AN41" t="s">
        <v>178</v>
      </c>
      <c r="AO41" t="s">
        <v>178</v>
      </c>
    </row>
    <row r="42" spans="1:41" x14ac:dyDescent="0.3">
      <c r="B42" t="s">
        <v>178</v>
      </c>
      <c r="C42" s="97" t="s">
        <v>166</v>
      </c>
      <c r="D42" s="99">
        <v>2559.864</v>
      </c>
      <c r="E42" s="97" t="s">
        <v>39</v>
      </c>
      <c r="F42" s="97" t="s">
        <v>173</v>
      </c>
      <c r="G42" s="102" t="s">
        <v>252</v>
      </c>
      <c r="H42" s="91">
        <v>0</v>
      </c>
      <c r="I42" s="91">
        <v>2559.864</v>
      </c>
      <c r="J42">
        <v>2</v>
      </c>
      <c r="K42">
        <v>2</v>
      </c>
      <c r="Q42" t="s">
        <v>106</v>
      </c>
      <c r="R42" t="s">
        <v>236</v>
      </c>
      <c r="S42" t="s">
        <v>137</v>
      </c>
      <c r="T42" t="s">
        <v>0</v>
      </c>
      <c r="U42" t="s">
        <v>163</v>
      </c>
      <c r="V42" t="s">
        <v>230</v>
      </c>
      <c r="W42" t="s">
        <v>164</v>
      </c>
      <c r="X42" t="s">
        <v>61</v>
      </c>
      <c r="Y42" t="s">
        <v>63</v>
      </c>
      <c r="Z42" t="s">
        <v>185</v>
      </c>
      <c r="AA42" t="s">
        <v>64</v>
      </c>
      <c r="AB42" t="s">
        <v>1</v>
      </c>
      <c r="AC42" t="s">
        <v>65</v>
      </c>
      <c r="AD42" t="s">
        <v>66</v>
      </c>
      <c r="AE42" t="s">
        <v>40</v>
      </c>
      <c r="AF42" t="s">
        <v>67</v>
      </c>
      <c r="AG42" t="s">
        <v>165</v>
      </c>
      <c r="AH42" t="s">
        <v>166</v>
      </c>
      <c r="AI42" t="s">
        <v>96</v>
      </c>
      <c r="AJ42" t="s">
        <v>95</v>
      </c>
      <c r="AK42" t="s">
        <v>68</v>
      </c>
      <c r="AL42" t="s">
        <v>101</v>
      </c>
      <c r="AM42" t="s">
        <v>242</v>
      </c>
      <c r="AN42" t="s">
        <v>69</v>
      </c>
      <c r="AO42" t="s">
        <v>211</v>
      </c>
    </row>
    <row r="43" spans="1:41" x14ac:dyDescent="0.3">
      <c r="B43" t="s">
        <v>178</v>
      </c>
      <c r="C43" s="97" t="s">
        <v>165</v>
      </c>
      <c r="D43" s="99">
        <v>2568.0250000000001</v>
      </c>
      <c r="E43" s="97" t="s">
        <v>35</v>
      </c>
      <c r="F43" s="97" t="s">
        <v>171</v>
      </c>
      <c r="G43" s="102" t="s">
        <v>252</v>
      </c>
      <c r="H43" s="91">
        <v>0</v>
      </c>
      <c r="I43" s="91">
        <v>2568.0250000000001</v>
      </c>
      <c r="J43">
        <v>3</v>
      </c>
      <c r="K43">
        <v>3</v>
      </c>
      <c r="Q43" t="s">
        <v>74</v>
      </c>
      <c r="R43">
        <v>3132.5183499999994</v>
      </c>
      <c r="S43">
        <v>2817.7557944999999</v>
      </c>
      <c r="T43">
        <v>2413.3784999999998</v>
      </c>
      <c r="U43">
        <v>3414.2636350000002</v>
      </c>
      <c r="V43">
        <v>3403.8648750000002</v>
      </c>
      <c r="W43">
        <v>3365.6166800000001</v>
      </c>
      <c r="X43">
        <v>3701.3980499999998</v>
      </c>
      <c r="Y43">
        <v>3361.6574599999999</v>
      </c>
      <c r="Z43">
        <v>2719.7419500000001</v>
      </c>
      <c r="AA43">
        <v>2813.0609999999997</v>
      </c>
      <c r="AB43">
        <v>2808.3528999999999</v>
      </c>
      <c r="AC43">
        <v>2685.3074999999994</v>
      </c>
      <c r="AD43">
        <v>2850.2893749999998</v>
      </c>
      <c r="AE43">
        <v>2976.322772</v>
      </c>
      <c r="AF43">
        <v>2830.6575000000003</v>
      </c>
      <c r="AG43">
        <v>2568.0250000000001</v>
      </c>
      <c r="AH43">
        <v>2559.864</v>
      </c>
      <c r="AI43">
        <v>2870.8973249999999</v>
      </c>
      <c r="AJ43">
        <v>2948.2845249999996</v>
      </c>
      <c r="AK43">
        <v>3381.0855599999995</v>
      </c>
      <c r="AL43">
        <v>2964.3963999999996</v>
      </c>
      <c r="AM43">
        <v>2861.2638249999995</v>
      </c>
      <c r="AN43">
        <v>2833.4274999999998</v>
      </c>
      <c r="AO43">
        <v>3225.5315000000001</v>
      </c>
    </row>
    <row r="44" spans="1:41" x14ac:dyDescent="0.3">
      <c r="B44" t="s">
        <v>178</v>
      </c>
      <c r="C44" s="97" t="s">
        <v>65</v>
      </c>
      <c r="D44" s="99">
        <v>2685.3074999999994</v>
      </c>
      <c r="E44" s="97" t="s">
        <v>35</v>
      </c>
      <c r="F44" s="97" t="s">
        <v>171</v>
      </c>
      <c r="G44" s="102" t="s">
        <v>252</v>
      </c>
      <c r="H44" s="91">
        <v>0</v>
      </c>
      <c r="I44" s="91">
        <v>2685.3074999999994</v>
      </c>
      <c r="J44">
        <v>4</v>
      </c>
      <c r="K44">
        <v>4</v>
      </c>
      <c r="Q44" t="s">
        <v>75</v>
      </c>
      <c r="R44" t="s">
        <v>35</v>
      </c>
      <c r="S44" t="s">
        <v>35</v>
      </c>
      <c r="T44" t="s">
        <v>35</v>
      </c>
      <c r="U44" t="s">
        <v>232</v>
      </c>
      <c r="V44" t="s">
        <v>167</v>
      </c>
      <c r="W44" t="s">
        <v>233</v>
      </c>
      <c r="X44" t="s">
        <v>35</v>
      </c>
      <c r="Y44" t="s">
        <v>35</v>
      </c>
      <c r="Z44" t="s">
        <v>35</v>
      </c>
      <c r="AA44" t="s">
        <v>35</v>
      </c>
      <c r="AB44" t="s">
        <v>35</v>
      </c>
      <c r="AC44" t="s">
        <v>35</v>
      </c>
      <c r="AD44" t="s">
        <v>39</v>
      </c>
      <c r="AE44" t="s">
        <v>168</v>
      </c>
      <c r="AF44" t="s">
        <v>35</v>
      </c>
      <c r="AG44" t="s">
        <v>35</v>
      </c>
      <c r="AH44" t="s">
        <v>39</v>
      </c>
      <c r="AI44" t="s">
        <v>169</v>
      </c>
      <c r="AJ44" t="s">
        <v>35</v>
      </c>
      <c r="AK44" t="s">
        <v>35</v>
      </c>
      <c r="AL44" t="s">
        <v>35</v>
      </c>
      <c r="AM44" t="s">
        <v>35</v>
      </c>
      <c r="AN44" t="s">
        <v>35</v>
      </c>
      <c r="AO44" t="s">
        <v>35</v>
      </c>
    </row>
    <row r="45" spans="1:41" x14ac:dyDescent="0.3">
      <c r="B45" t="s">
        <v>178</v>
      </c>
      <c r="C45" s="97" t="s">
        <v>185</v>
      </c>
      <c r="D45" s="99">
        <v>2719.7419500000001</v>
      </c>
      <c r="E45" s="97" t="s">
        <v>35</v>
      </c>
      <c r="F45" s="97">
        <v>0</v>
      </c>
      <c r="G45" s="102" t="s">
        <v>252</v>
      </c>
      <c r="H45" s="91">
        <v>0</v>
      </c>
      <c r="I45" s="91">
        <v>2719.7419500000001</v>
      </c>
      <c r="J45">
        <v>5</v>
      </c>
      <c r="K45">
        <v>6</v>
      </c>
      <c r="Q45" t="s">
        <v>107</v>
      </c>
      <c r="R45">
        <v>0</v>
      </c>
      <c r="S45" t="s">
        <v>136</v>
      </c>
      <c r="T45" t="s">
        <v>171</v>
      </c>
      <c r="U45" t="s">
        <v>171</v>
      </c>
      <c r="V45" t="s">
        <v>171</v>
      </c>
      <c r="W45" t="s">
        <v>171</v>
      </c>
      <c r="X45" t="s">
        <v>171</v>
      </c>
      <c r="Y45" t="s">
        <v>171</v>
      </c>
      <c r="Z45">
        <v>0</v>
      </c>
      <c r="AA45" t="s">
        <v>171</v>
      </c>
      <c r="AB45" t="s">
        <v>171</v>
      </c>
      <c r="AC45" t="s">
        <v>171</v>
      </c>
      <c r="AD45" t="s">
        <v>171</v>
      </c>
      <c r="AE45" t="s">
        <v>172</v>
      </c>
      <c r="AF45" t="s">
        <v>171</v>
      </c>
      <c r="AG45" t="s">
        <v>171</v>
      </c>
      <c r="AH45" t="s">
        <v>173</v>
      </c>
      <c r="AI45" t="s">
        <v>174</v>
      </c>
      <c r="AJ45" t="s">
        <v>175</v>
      </c>
      <c r="AK45" t="s">
        <v>171</v>
      </c>
      <c r="AL45" t="s">
        <v>171</v>
      </c>
      <c r="AM45" t="s">
        <v>171</v>
      </c>
      <c r="AN45" t="s">
        <v>176</v>
      </c>
      <c r="AO45" t="s">
        <v>212</v>
      </c>
    </row>
    <row r="46" spans="1:41" x14ac:dyDescent="0.3">
      <c r="B46" t="s">
        <v>178</v>
      </c>
      <c r="C46" s="97" t="s">
        <v>1</v>
      </c>
      <c r="D46" s="99">
        <v>2808.3528999999999</v>
      </c>
      <c r="E46" s="97" t="s">
        <v>35</v>
      </c>
      <c r="F46" s="97" t="s">
        <v>171</v>
      </c>
      <c r="G46" s="102" t="s">
        <v>252</v>
      </c>
      <c r="H46" s="91">
        <v>50</v>
      </c>
      <c r="I46" s="91">
        <v>2758.3528999999999</v>
      </c>
      <c r="J46">
        <v>6</v>
      </c>
      <c r="K46">
        <v>7</v>
      </c>
      <c r="Q46" t="s">
        <v>157</v>
      </c>
      <c r="R46">
        <v>3.32856</v>
      </c>
      <c r="S46">
        <v>2.8826267999999993</v>
      </c>
      <c r="T46">
        <v>3.8253600000000003</v>
      </c>
      <c r="U46">
        <v>5.3764799999999999</v>
      </c>
      <c r="V46">
        <v>5.5448399999999998</v>
      </c>
      <c r="W46">
        <v>4.3138799999999993</v>
      </c>
      <c r="X46">
        <v>8.045399999999999</v>
      </c>
      <c r="Y46">
        <v>5.0784000000000002</v>
      </c>
      <c r="Z46">
        <v>5.7932399999999999</v>
      </c>
      <c r="AA46">
        <v>4.8465600000000002</v>
      </c>
      <c r="AB46">
        <v>3.94956</v>
      </c>
      <c r="AC46">
        <v>5.7131999999999996</v>
      </c>
      <c r="AD46">
        <v>5.2633200000000002</v>
      </c>
      <c r="AE46">
        <v>6.0692399999999997</v>
      </c>
      <c r="AF46">
        <v>5.0136000000000012</v>
      </c>
      <c r="AG46">
        <v>4.548</v>
      </c>
      <c r="AH46">
        <v>5.0756399999999999</v>
      </c>
      <c r="AI46">
        <v>5.8511999999999995</v>
      </c>
      <c r="AJ46">
        <v>5.8925999999999989</v>
      </c>
      <c r="AK46">
        <v>6.0471599999999999</v>
      </c>
      <c r="AL46">
        <v>3.2567999999999997</v>
      </c>
      <c r="AM46">
        <v>3.2567999999999997</v>
      </c>
      <c r="AN46">
        <v>5.4984000000000011</v>
      </c>
      <c r="AO46">
        <v>5.9588400000000004</v>
      </c>
    </row>
    <row r="47" spans="1:41" x14ac:dyDescent="0.3">
      <c r="B47" t="s">
        <v>178</v>
      </c>
      <c r="C47" s="97" t="s">
        <v>64</v>
      </c>
      <c r="D47" s="99">
        <v>2813.0609999999997</v>
      </c>
      <c r="E47" s="97" t="s">
        <v>35</v>
      </c>
      <c r="F47" s="97" t="s">
        <v>171</v>
      </c>
      <c r="G47" s="102" t="s">
        <v>252</v>
      </c>
      <c r="H47" s="91">
        <v>50</v>
      </c>
      <c r="I47" s="91">
        <v>2763.0609999999997</v>
      </c>
      <c r="J47">
        <v>7</v>
      </c>
      <c r="K47">
        <v>8</v>
      </c>
      <c r="Q47" t="s">
        <v>158</v>
      </c>
      <c r="R47">
        <v>6.3415599999999994</v>
      </c>
      <c r="S47">
        <v>5.6656267999999992</v>
      </c>
      <c r="T47">
        <v>6.5508600000000001</v>
      </c>
      <c r="U47">
        <v>8.0444800000000001</v>
      </c>
      <c r="V47">
        <v>8.2128399999999999</v>
      </c>
      <c r="W47">
        <v>6.9818799999999985</v>
      </c>
      <c r="X47">
        <v>9.1953999999999994</v>
      </c>
      <c r="Y47">
        <v>6.2284000000000006</v>
      </c>
      <c r="Z47">
        <v>6.77074</v>
      </c>
      <c r="AA47">
        <v>7.6295599999999997</v>
      </c>
      <c r="AB47">
        <v>6.7325599999999994</v>
      </c>
      <c r="AC47">
        <v>7.2656999999999998</v>
      </c>
      <c r="AD47">
        <v>7.7248950000000001</v>
      </c>
      <c r="AE47">
        <v>8.8692600000000006</v>
      </c>
      <c r="AF47">
        <v>7.6751000000000014</v>
      </c>
      <c r="AG47">
        <v>6.9630000000000001</v>
      </c>
      <c r="AH47">
        <v>7.6171399999999991</v>
      </c>
      <c r="AI47">
        <v>8.3199049999999986</v>
      </c>
      <c r="AJ47">
        <v>8.3120849999999997</v>
      </c>
      <c r="AK47">
        <v>9.1666039999999995</v>
      </c>
      <c r="AL47">
        <v>6.0466999999999995</v>
      </c>
      <c r="AM47">
        <v>5.7641449999999992</v>
      </c>
      <c r="AN47">
        <v>8.0859000000000005</v>
      </c>
      <c r="AO47">
        <v>8.7418399999999998</v>
      </c>
    </row>
    <row r="48" spans="1:41" x14ac:dyDescent="0.3">
      <c r="B48" t="s">
        <v>161</v>
      </c>
      <c r="C48" s="97" t="s">
        <v>137</v>
      </c>
      <c r="D48" s="99">
        <v>2817.7557944999999</v>
      </c>
      <c r="E48" s="97" t="s">
        <v>35</v>
      </c>
      <c r="F48" s="97" t="s">
        <v>136</v>
      </c>
      <c r="G48" s="102" t="s">
        <v>252</v>
      </c>
      <c r="H48" s="91">
        <v>0</v>
      </c>
      <c r="I48" s="91">
        <v>2817.7557944999999</v>
      </c>
      <c r="J48">
        <v>8</v>
      </c>
      <c r="K48">
        <v>9</v>
      </c>
      <c r="Q48" t="s">
        <v>219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0.02</v>
      </c>
      <c r="AE48">
        <v>0.03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</row>
    <row r="49" spans="2:41" x14ac:dyDescent="0.3">
      <c r="B49" t="s">
        <v>178</v>
      </c>
      <c r="C49" s="97" t="s">
        <v>67</v>
      </c>
      <c r="D49" s="99">
        <v>2830.6575000000003</v>
      </c>
      <c r="E49" s="97" t="s">
        <v>35</v>
      </c>
      <c r="F49" s="97" t="s">
        <v>171</v>
      </c>
      <c r="G49" s="102" t="s">
        <v>252</v>
      </c>
      <c r="H49" s="91">
        <v>0</v>
      </c>
      <c r="I49" s="91">
        <v>2830.6575000000003</v>
      </c>
      <c r="J49">
        <v>9</v>
      </c>
      <c r="K49">
        <v>10</v>
      </c>
      <c r="Q49" t="s">
        <v>220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50</v>
      </c>
      <c r="AB49">
        <v>50</v>
      </c>
      <c r="AC49">
        <v>0</v>
      </c>
      <c r="AD49">
        <v>100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</row>
    <row r="50" spans="2:41" x14ac:dyDescent="0.3">
      <c r="B50" t="s">
        <v>178</v>
      </c>
      <c r="C50" s="97" t="s">
        <v>69</v>
      </c>
      <c r="D50" s="99">
        <v>2833.4274999999998</v>
      </c>
      <c r="E50" s="97" t="s">
        <v>35</v>
      </c>
      <c r="F50" s="97" t="s">
        <v>176</v>
      </c>
      <c r="G50" s="102" t="s">
        <v>252</v>
      </c>
      <c r="H50" s="91">
        <v>0</v>
      </c>
      <c r="I50" s="91">
        <v>2833.4274999999998</v>
      </c>
      <c r="J50">
        <v>10</v>
      </c>
      <c r="K50">
        <v>11</v>
      </c>
      <c r="Q50" t="s">
        <v>246</v>
      </c>
      <c r="R50">
        <v>3132.5183499999994</v>
      </c>
      <c r="S50">
        <v>2817.7557944999999</v>
      </c>
      <c r="T50">
        <v>2413.3784999999998</v>
      </c>
      <c r="U50">
        <v>3414.2636350000002</v>
      </c>
      <c r="V50">
        <v>3403.8648750000002</v>
      </c>
      <c r="W50">
        <v>3365.6166800000001</v>
      </c>
      <c r="X50">
        <v>3701.3980499999998</v>
      </c>
      <c r="Y50">
        <v>3361.6574599999999</v>
      </c>
      <c r="Z50">
        <v>2719.7419500000001</v>
      </c>
      <c r="AA50">
        <v>2763.0609999999997</v>
      </c>
      <c r="AB50">
        <v>2758.3528999999999</v>
      </c>
      <c r="AC50">
        <v>2685.3074999999994</v>
      </c>
      <c r="AD50">
        <v>2693.2835875000001</v>
      </c>
      <c r="AE50">
        <v>2887.0330888399999</v>
      </c>
      <c r="AF50">
        <v>2830.6575000000003</v>
      </c>
      <c r="AG50">
        <v>2568.0250000000001</v>
      </c>
      <c r="AH50">
        <v>2559.864</v>
      </c>
      <c r="AI50">
        <v>2870.8973249999999</v>
      </c>
      <c r="AJ50">
        <v>2948.2845249999996</v>
      </c>
      <c r="AK50">
        <v>3381.0855599999995</v>
      </c>
      <c r="AL50">
        <v>2964.3963999999996</v>
      </c>
      <c r="AM50">
        <v>2861.2638249999995</v>
      </c>
      <c r="AN50">
        <v>2833.4274999999998</v>
      </c>
      <c r="AO50">
        <v>3225.5315000000001</v>
      </c>
    </row>
    <row r="51" spans="2:41" x14ac:dyDescent="0.3">
      <c r="B51" t="s">
        <v>178</v>
      </c>
      <c r="C51" s="97" t="s">
        <v>66</v>
      </c>
      <c r="D51" s="99">
        <v>2850.2893749999998</v>
      </c>
      <c r="E51" s="97" t="s">
        <v>39</v>
      </c>
      <c r="F51" s="97" t="s">
        <v>171</v>
      </c>
      <c r="G51" s="102">
        <v>0.02</v>
      </c>
      <c r="H51" s="91">
        <v>100</v>
      </c>
      <c r="I51" s="91">
        <v>2693.2835875000001</v>
      </c>
      <c r="J51">
        <v>11</v>
      </c>
      <c r="K51">
        <v>5</v>
      </c>
      <c r="AO51">
        <v>190.24050000000003</v>
      </c>
    </row>
    <row r="52" spans="2:41" x14ac:dyDescent="0.3">
      <c r="B52" t="s">
        <v>178</v>
      </c>
      <c r="C52" s="97" t="s">
        <v>242</v>
      </c>
      <c r="D52" s="99">
        <v>2861.2638249999995</v>
      </c>
      <c r="E52" s="97" t="s">
        <v>35</v>
      </c>
      <c r="F52" s="97" t="s">
        <v>171</v>
      </c>
      <c r="G52" s="102" t="s">
        <v>252</v>
      </c>
      <c r="H52" s="91">
        <v>0</v>
      </c>
      <c r="I52" s="91">
        <v>2861.2638249999995</v>
      </c>
      <c r="J52">
        <v>12</v>
      </c>
      <c r="K52">
        <v>12</v>
      </c>
    </row>
    <row r="53" spans="2:41" x14ac:dyDescent="0.3">
      <c r="B53" t="s">
        <v>178</v>
      </c>
      <c r="C53" s="97" t="s">
        <v>96</v>
      </c>
      <c r="D53" s="99">
        <v>2870.8973249999999</v>
      </c>
      <c r="E53" s="97" t="s">
        <v>169</v>
      </c>
      <c r="F53" s="97" t="s">
        <v>174</v>
      </c>
      <c r="G53" s="102" t="s">
        <v>252</v>
      </c>
      <c r="H53" s="91">
        <v>0</v>
      </c>
      <c r="I53" s="91">
        <v>2870.8973249999999</v>
      </c>
      <c r="J53">
        <v>13</v>
      </c>
      <c r="K53">
        <v>13</v>
      </c>
    </row>
    <row r="54" spans="2:41" x14ac:dyDescent="0.3">
      <c r="B54" t="s">
        <v>178</v>
      </c>
      <c r="C54" s="97" t="s">
        <v>95</v>
      </c>
      <c r="D54" s="99">
        <v>2948.2845249999996</v>
      </c>
      <c r="E54" s="97" t="s">
        <v>35</v>
      </c>
      <c r="F54" s="97" t="s">
        <v>175</v>
      </c>
      <c r="G54" s="102" t="s">
        <v>252</v>
      </c>
      <c r="H54" s="91">
        <v>0</v>
      </c>
      <c r="I54" s="91">
        <v>2948.2845249999996</v>
      </c>
      <c r="J54">
        <v>14</v>
      </c>
      <c r="K54">
        <v>15</v>
      </c>
    </row>
    <row r="55" spans="2:41" x14ac:dyDescent="0.3">
      <c r="B55" t="s">
        <v>178</v>
      </c>
      <c r="C55" s="97" t="s">
        <v>101</v>
      </c>
      <c r="D55" s="99">
        <v>2964.3963999999996</v>
      </c>
      <c r="E55" s="97" t="s">
        <v>35</v>
      </c>
      <c r="F55" s="97" t="s">
        <v>171</v>
      </c>
      <c r="G55" s="102" t="s">
        <v>252</v>
      </c>
      <c r="H55" s="91">
        <v>0</v>
      </c>
      <c r="I55" s="91">
        <v>2964.3963999999996</v>
      </c>
      <c r="J55">
        <v>15</v>
      </c>
      <c r="K55">
        <v>16</v>
      </c>
    </row>
    <row r="56" spans="2:41" x14ac:dyDescent="0.3">
      <c r="B56" t="s">
        <v>178</v>
      </c>
      <c r="C56" s="97" t="s">
        <v>40</v>
      </c>
      <c r="D56" s="99">
        <v>2976.322772</v>
      </c>
      <c r="E56" s="97" t="s">
        <v>168</v>
      </c>
      <c r="F56" s="97" t="s">
        <v>172</v>
      </c>
      <c r="G56" s="102">
        <v>0.03</v>
      </c>
      <c r="H56" s="91">
        <v>0</v>
      </c>
      <c r="I56" s="91">
        <v>2887.0330888399999</v>
      </c>
      <c r="J56">
        <v>16</v>
      </c>
      <c r="K56">
        <v>14</v>
      </c>
    </row>
    <row r="57" spans="2:41" x14ac:dyDescent="0.3">
      <c r="B57" t="s">
        <v>161</v>
      </c>
      <c r="C57" s="97" t="s">
        <v>236</v>
      </c>
      <c r="D57" s="99">
        <v>3132.5183499999994</v>
      </c>
      <c r="E57" s="97" t="s">
        <v>35</v>
      </c>
      <c r="F57" s="97">
        <v>0</v>
      </c>
      <c r="G57" s="102" t="s">
        <v>252</v>
      </c>
      <c r="H57" s="91">
        <v>0</v>
      </c>
      <c r="I57" s="91">
        <v>3132.5183499999994</v>
      </c>
      <c r="J57">
        <v>17</v>
      </c>
      <c r="K57">
        <v>17</v>
      </c>
    </row>
    <row r="58" spans="2:41" x14ac:dyDescent="0.3">
      <c r="B58" t="s">
        <v>178</v>
      </c>
      <c r="C58" s="97" t="s">
        <v>63</v>
      </c>
      <c r="D58" s="99">
        <v>3361.6574599999999</v>
      </c>
      <c r="E58" s="97" t="s">
        <v>35</v>
      </c>
      <c r="F58" s="97" t="s">
        <v>171</v>
      </c>
      <c r="G58" s="102" t="s">
        <v>252</v>
      </c>
      <c r="H58" s="91">
        <v>0</v>
      </c>
      <c r="I58" s="91">
        <v>3361.6574599999999</v>
      </c>
      <c r="J58">
        <v>18</v>
      </c>
      <c r="K58">
        <v>18</v>
      </c>
    </row>
    <row r="59" spans="2:41" x14ac:dyDescent="0.3">
      <c r="B59" t="s">
        <v>178</v>
      </c>
      <c r="C59" s="97" t="s">
        <v>164</v>
      </c>
      <c r="D59" s="99">
        <v>3365.6166800000001</v>
      </c>
      <c r="E59" s="97" t="s">
        <v>233</v>
      </c>
      <c r="F59" s="97" t="s">
        <v>171</v>
      </c>
      <c r="G59" s="102" t="s">
        <v>252</v>
      </c>
      <c r="H59" s="91">
        <v>0</v>
      </c>
      <c r="I59" s="91">
        <v>3365.6166800000001</v>
      </c>
      <c r="J59">
        <v>19</v>
      </c>
      <c r="K59">
        <v>19</v>
      </c>
    </row>
    <row r="60" spans="2:41" x14ac:dyDescent="0.3">
      <c r="B60" t="s">
        <v>178</v>
      </c>
      <c r="C60" s="97" t="s">
        <v>68</v>
      </c>
      <c r="D60" s="99">
        <v>3381.0855599999995</v>
      </c>
      <c r="E60" s="97" t="s">
        <v>35</v>
      </c>
      <c r="F60" s="97" t="s">
        <v>171</v>
      </c>
      <c r="G60" s="102" t="s">
        <v>252</v>
      </c>
      <c r="H60" s="91">
        <v>0</v>
      </c>
      <c r="I60" s="91">
        <v>3381.0855599999995</v>
      </c>
      <c r="J60">
        <v>20</v>
      </c>
      <c r="K60">
        <v>20</v>
      </c>
    </row>
    <row r="61" spans="2:41" x14ac:dyDescent="0.3">
      <c r="B61" t="s">
        <v>178</v>
      </c>
      <c r="C61" s="97" t="s">
        <v>230</v>
      </c>
      <c r="D61" s="99">
        <v>3403.8648750000002</v>
      </c>
      <c r="E61" s="97" t="s">
        <v>167</v>
      </c>
      <c r="F61" s="97" t="s">
        <v>171</v>
      </c>
      <c r="G61" s="102" t="s">
        <v>252</v>
      </c>
      <c r="H61" s="91">
        <v>0</v>
      </c>
      <c r="I61" s="91">
        <v>3403.8648750000002</v>
      </c>
      <c r="J61">
        <v>21</v>
      </c>
      <c r="K61">
        <v>21</v>
      </c>
    </row>
    <row r="62" spans="2:41" x14ac:dyDescent="0.3">
      <c r="B62" t="s">
        <v>178</v>
      </c>
      <c r="C62" s="97" t="s">
        <v>163</v>
      </c>
      <c r="D62" s="99">
        <v>3414.2636350000002</v>
      </c>
      <c r="E62" s="97" t="s">
        <v>232</v>
      </c>
      <c r="F62" s="97" t="s">
        <v>171</v>
      </c>
      <c r="G62" s="102" t="s">
        <v>252</v>
      </c>
      <c r="H62" s="91">
        <v>0</v>
      </c>
      <c r="I62" s="91">
        <v>3414.2636350000002</v>
      </c>
      <c r="J62">
        <v>22</v>
      </c>
      <c r="K62">
        <v>22</v>
      </c>
    </row>
    <row r="63" spans="2:41" x14ac:dyDescent="0.3">
      <c r="B63" t="s">
        <v>178</v>
      </c>
      <c r="C63" s="97" t="s">
        <v>61</v>
      </c>
      <c r="D63" s="99">
        <v>3701.3980499999998</v>
      </c>
      <c r="E63" s="97" t="s">
        <v>35</v>
      </c>
      <c r="F63" s="97" t="s">
        <v>171</v>
      </c>
      <c r="G63" s="102" t="s">
        <v>252</v>
      </c>
      <c r="H63" s="91">
        <v>0</v>
      </c>
      <c r="I63" s="91">
        <v>3701.3980499999998</v>
      </c>
      <c r="J63">
        <v>23</v>
      </c>
      <c r="K63">
        <v>23</v>
      </c>
    </row>
    <row r="78" spans="1:41" s="95" customFormat="1" x14ac:dyDescent="0.3">
      <c r="D78" s="100"/>
      <c r="G78" s="101"/>
      <c r="H78" s="100"/>
      <c r="I78" s="100"/>
      <c r="J78" s="100"/>
    </row>
    <row r="79" spans="1:41" x14ac:dyDescent="0.3">
      <c r="A79" s="95" t="s">
        <v>229</v>
      </c>
      <c r="B79" s="95" t="s">
        <v>162</v>
      </c>
      <c r="C79" s="96" t="s">
        <v>106</v>
      </c>
      <c r="D79" s="98" t="s">
        <v>74</v>
      </c>
      <c r="E79" s="96" t="s">
        <v>75</v>
      </c>
      <c r="F79" s="96" t="s">
        <v>107</v>
      </c>
      <c r="G79" s="101" t="s">
        <v>219</v>
      </c>
      <c r="H79" s="100" t="s">
        <v>220</v>
      </c>
      <c r="I79" s="100" t="s">
        <v>246</v>
      </c>
      <c r="J79" s="100" t="s">
        <v>251</v>
      </c>
      <c r="K79" s="95" t="s">
        <v>250</v>
      </c>
      <c r="Q79" s="95" t="s">
        <v>229</v>
      </c>
    </row>
    <row r="80" spans="1:41" x14ac:dyDescent="0.3">
      <c r="B80" t="s">
        <v>178</v>
      </c>
      <c r="C80" s="97" t="s">
        <v>165</v>
      </c>
      <c r="D80" s="99">
        <v>2256.6233999999999</v>
      </c>
      <c r="E80" s="97" t="s">
        <v>35</v>
      </c>
      <c r="F80" s="97" t="s">
        <v>171</v>
      </c>
      <c r="G80" s="102" t="s">
        <v>252</v>
      </c>
      <c r="H80" s="91">
        <v>0</v>
      </c>
      <c r="I80" s="91">
        <v>2256.6233999999999</v>
      </c>
      <c r="J80">
        <v>1</v>
      </c>
      <c r="K80">
        <v>1</v>
      </c>
      <c r="Q80" s="95" t="s">
        <v>162</v>
      </c>
      <c r="R80" t="s">
        <v>161</v>
      </c>
      <c r="S80" t="s">
        <v>161</v>
      </c>
      <c r="T80" t="s">
        <v>178</v>
      </c>
      <c r="U80" t="s">
        <v>178</v>
      </c>
      <c r="V80" t="s">
        <v>178</v>
      </c>
      <c r="W80" t="s">
        <v>178</v>
      </c>
      <c r="X80" t="s">
        <v>178</v>
      </c>
      <c r="Y80" t="s">
        <v>178</v>
      </c>
      <c r="Z80" t="s">
        <v>178</v>
      </c>
      <c r="AA80" t="s">
        <v>178</v>
      </c>
      <c r="AB80" t="s">
        <v>178</v>
      </c>
      <c r="AC80" t="s">
        <v>178</v>
      </c>
      <c r="AD80" t="s">
        <v>178</v>
      </c>
      <c r="AE80" t="s">
        <v>178</v>
      </c>
      <c r="AF80" t="s">
        <v>178</v>
      </c>
      <c r="AG80" t="s">
        <v>178</v>
      </c>
      <c r="AH80" t="s">
        <v>178</v>
      </c>
      <c r="AI80" t="s">
        <v>178</v>
      </c>
      <c r="AJ80" t="s">
        <v>178</v>
      </c>
      <c r="AK80" t="s">
        <v>178</v>
      </c>
      <c r="AL80" t="s">
        <v>178</v>
      </c>
      <c r="AM80" t="s">
        <v>178</v>
      </c>
      <c r="AN80" t="s">
        <v>178</v>
      </c>
      <c r="AO80" t="s">
        <v>178</v>
      </c>
    </row>
    <row r="81" spans="2:41" x14ac:dyDescent="0.3">
      <c r="B81" t="s">
        <v>178</v>
      </c>
      <c r="C81" s="97" t="s">
        <v>69</v>
      </c>
      <c r="D81" s="99">
        <v>2390.9571000000001</v>
      </c>
      <c r="E81" s="97" t="s">
        <v>35</v>
      </c>
      <c r="F81" s="97" t="s">
        <v>176</v>
      </c>
      <c r="G81" s="102" t="s">
        <v>252</v>
      </c>
      <c r="H81" s="91">
        <v>0</v>
      </c>
      <c r="I81" s="91">
        <v>2390.9571000000001</v>
      </c>
      <c r="J81">
        <v>2</v>
      </c>
      <c r="K81">
        <v>2</v>
      </c>
      <c r="Q81" s="95" t="s">
        <v>106</v>
      </c>
      <c r="R81" t="s">
        <v>236</v>
      </c>
      <c r="S81" t="s">
        <v>137</v>
      </c>
      <c r="T81" t="s">
        <v>0</v>
      </c>
      <c r="U81" t="s">
        <v>163</v>
      </c>
      <c r="V81" t="s">
        <v>230</v>
      </c>
      <c r="W81" t="s">
        <v>164</v>
      </c>
      <c r="X81" t="s">
        <v>61</v>
      </c>
      <c r="Y81" t="s">
        <v>63</v>
      </c>
      <c r="Z81" t="s">
        <v>185</v>
      </c>
      <c r="AA81" t="s">
        <v>64</v>
      </c>
      <c r="AB81" t="s">
        <v>1</v>
      </c>
      <c r="AC81" t="s">
        <v>65</v>
      </c>
      <c r="AD81" t="s">
        <v>66</v>
      </c>
      <c r="AE81" t="s">
        <v>40</v>
      </c>
      <c r="AF81" t="s">
        <v>67</v>
      </c>
      <c r="AG81" t="s">
        <v>165</v>
      </c>
      <c r="AH81" t="s">
        <v>166</v>
      </c>
      <c r="AI81" t="s">
        <v>96</v>
      </c>
      <c r="AJ81" t="s">
        <v>95</v>
      </c>
      <c r="AK81" t="s">
        <v>68</v>
      </c>
      <c r="AL81" t="s">
        <v>101</v>
      </c>
      <c r="AM81" t="s">
        <v>242</v>
      </c>
      <c r="AN81" t="s">
        <v>69</v>
      </c>
      <c r="AO81" t="s">
        <v>211</v>
      </c>
    </row>
    <row r="82" spans="2:41" x14ac:dyDescent="0.3">
      <c r="B82" t="s">
        <v>161</v>
      </c>
      <c r="C82" s="97" t="s">
        <v>137</v>
      </c>
      <c r="D82" s="99">
        <v>2433.0474074699996</v>
      </c>
      <c r="E82" s="97" t="s">
        <v>35</v>
      </c>
      <c r="F82" s="97" t="s">
        <v>136</v>
      </c>
      <c r="G82" s="102" t="s">
        <v>252</v>
      </c>
      <c r="H82" s="91">
        <v>0</v>
      </c>
      <c r="I82" s="91">
        <v>2433.0474074699996</v>
      </c>
      <c r="J82">
        <v>3</v>
      </c>
      <c r="K82">
        <v>6</v>
      </c>
      <c r="Q82" s="95" t="s">
        <v>74</v>
      </c>
      <c r="R82">
        <v>2794.4896499999995</v>
      </c>
      <c r="S82">
        <v>2433.0474074699996</v>
      </c>
      <c r="T82">
        <v>2654.2579599999999</v>
      </c>
      <c r="U82">
        <v>2956.7227995999997</v>
      </c>
      <c r="V82">
        <v>2970.4647429999995</v>
      </c>
      <c r="W82">
        <v>2789.4768643999996</v>
      </c>
      <c r="X82">
        <v>3581.6489846999993</v>
      </c>
      <c r="Y82">
        <v>3132.2121372000001</v>
      </c>
      <c r="Z82">
        <v>2549.1008376</v>
      </c>
      <c r="AA82">
        <v>2448.9573150000001</v>
      </c>
      <c r="AB82">
        <v>2446.5519519999998</v>
      </c>
      <c r="AC82">
        <v>2459.2934</v>
      </c>
      <c r="AD82">
        <v>2557.2525849999997</v>
      </c>
      <c r="AE82">
        <v>2591.1636610999999</v>
      </c>
      <c r="AF82">
        <v>2662.7075</v>
      </c>
      <c r="AG82">
        <v>2256.6233999999999</v>
      </c>
      <c r="AH82">
        <v>2600.8920899999998</v>
      </c>
      <c r="AI82">
        <v>2587.9275199999997</v>
      </c>
      <c r="AJ82">
        <v>2620.064175</v>
      </c>
      <c r="AK82">
        <v>2990.3033814999999</v>
      </c>
      <c r="AL82">
        <v>2831.3140069999999</v>
      </c>
      <c r="AM82">
        <v>2831.3140069999999</v>
      </c>
      <c r="AN82">
        <v>2390.9571000000001</v>
      </c>
      <c r="AO82">
        <v>2970.8165049999998</v>
      </c>
    </row>
    <row r="83" spans="2:41" x14ac:dyDescent="0.3">
      <c r="B83" t="s">
        <v>178</v>
      </c>
      <c r="C83" s="97" t="s">
        <v>1</v>
      </c>
      <c r="D83" s="99">
        <v>2446.5519519999998</v>
      </c>
      <c r="E83" s="97" t="s">
        <v>35</v>
      </c>
      <c r="F83" s="97" t="s">
        <v>171</v>
      </c>
      <c r="G83" s="102" t="s">
        <v>252</v>
      </c>
      <c r="H83" s="91">
        <v>50</v>
      </c>
      <c r="I83" s="91">
        <v>2396.5519519999998</v>
      </c>
      <c r="J83">
        <v>4</v>
      </c>
      <c r="K83">
        <v>3</v>
      </c>
      <c r="Q83" s="95" t="s">
        <v>75</v>
      </c>
      <c r="R83" t="s">
        <v>35</v>
      </c>
      <c r="S83" t="s">
        <v>35</v>
      </c>
      <c r="T83" t="s">
        <v>35</v>
      </c>
      <c r="U83" t="s">
        <v>232</v>
      </c>
      <c r="V83" t="s">
        <v>167</v>
      </c>
      <c r="W83" t="s">
        <v>233</v>
      </c>
      <c r="X83" t="s">
        <v>35</v>
      </c>
      <c r="Y83" t="s">
        <v>35</v>
      </c>
      <c r="Z83" t="s">
        <v>35</v>
      </c>
      <c r="AA83" t="s">
        <v>35</v>
      </c>
      <c r="AB83" t="s">
        <v>35</v>
      </c>
      <c r="AC83" t="s">
        <v>35</v>
      </c>
      <c r="AD83" t="s">
        <v>39</v>
      </c>
      <c r="AE83" t="s">
        <v>168</v>
      </c>
      <c r="AF83" t="s">
        <v>35</v>
      </c>
      <c r="AG83" t="s">
        <v>35</v>
      </c>
      <c r="AH83" t="s">
        <v>39</v>
      </c>
      <c r="AI83" t="s">
        <v>169</v>
      </c>
      <c r="AJ83" t="s">
        <v>35</v>
      </c>
      <c r="AK83" t="s">
        <v>35</v>
      </c>
      <c r="AL83" t="s">
        <v>35</v>
      </c>
      <c r="AM83" t="s">
        <v>35</v>
      </c>
      <c r="AN83" t="s">
        <v>35</v>
      </c>
      <c r="AO83" t="s">
        <v>35</v>
      </c>
    </row>
    <row r="84" spans="2:41" x14ac:dyDescent="0.3">
      <c r="B84" t="s">
        <v>178</v>
      </c>
      <c r="C84" s="97" t="s">
        <v>64</v>
      </c>
      <c r="D84" s="99">
        <v>2448.9573150000001</v>
      </c>
      <c r="E84" s="97" t="s">
        <v>35</v>
      </c>
      <c r="F84" s="97" t="s">
        <v>171</v>
      </c>
      <c r="G84" s="102" t="s">
        <v>252</v>
      </c>
      <c r="H84" s="91">
        <v>50</v>
      </c>
      <c r="I84" s="91">
        <v>2398.9573150000001</v>
      </c>
      <c r="J84">
        <v>5</v>
      </c>
      <c r="K84">
        <v>4</v>
      </c>
      <c r="Q84" s="95" t="s">
        <v>107</v>
      </c>
      <c r="R84">
        <v>0</v>
      </c>
      <c r="S84" t="s">
        <v>136</v>
      </c>
      <c r="T84" t="s">
        <v>171</v>
      </c>
      <c r="U84" t="s">
        <v>171</v>
      </c>
      <c r="V84" t="s">
        <v>171</v>
      </c>
      <c r="W84" t="s">
        <v>171</v>
      </c>
      <c r="X84" t="s">
        <v>171</v>
      </c>
      <c r="Y84" t="s">
        <v>171</v>
      </c>
      <c r="Z84">
        <v>0</v>
      </c>
      <c r="AA84" t="s">
        <v>171</v>
      </c>
      <c r="AB84" t="s">
        <v>171</v>
      </c>
      <c r="AC84" t="s">
        <v>171</v>
      </c>
      <c r="AD84" t="s">
        <v>171</v>
      </c>
      <c r="AE84" t="s">
        <v>172</v>
      </c>
      <c r="AF84" t="s">
        <v>171</v>
      </c>
      <c r="AG84" t="s">
        <v>171</v>
      </c>
      <c r="AH84" t="s">
        <v>173</v>
      </c>
      <c r="AI84" t="s">
        <v>174</v>
      </c>
      <c r="AJ84" t="s">
        <v>175</v>
      </c>
      <c r="AK84" t="s">
        <v>171</v>
      </c>
      <c r="AL84" t="s">
        <v>171</v>
      </c>
      <c r="AM84" t="s">
        <v>171</v>
      </c>
      <c r="AN84" t="s">
        <v>176</v>
      </c>
      <c r="AO84" t="s">
        <v>212</v>
      </c>
    </row>
    <row r="85" spans="2:41" x14ac:dyDescent="0.3">
      <c r="B85" t="s">
        <v>178</v>
      </c>
      <c r="C85" s="97" t="s">
        <v>65</v>
      </c>
      <c r="D85" s="99">
        <v>2459.2934</v>
      </c>
      <c r="E85" s="97" t="s">
        <v>35</v>
      </c>
      <c r="F85" s="97" t="s">
        <v>171</v>
      </c>
      <c r="G85" s="102" t="s">
        <v>252</v>
      </c>
      <c r="H85" s="91">
        <v>0</v>
      </c>
      <c r="I85" s="91">
        <v>2459.2934</v>
      </c>
      <c r="J85">
        <v>6</v>
      </c>
      <c r="K85">
        <v>7</v>
      </c>
      <c r="Q85" s="95" t="s">
        <v>157</v>
      </c>
      <c r="R85">
        <v>2.96976</v>
      </c>
      <c r="S85">
        <v>2.3803067999999996</v>
      </c>
      <c r="T85">
        <v>4.7361599999999999</v>
      </c>
      <c r="U85">
        <v>4.8327599999999995</v>
      </c>
      <c r="V85">
        <v>4.9597199999999999</v>
      </c>
      <c r="W85">
        <v>4.1620799999999996</v>
      </c>
      <c r="X85">
        <v>6.4390799999999988</v>
      </c>
      <c r="Y85">
        <v>3.7894800000000002</v>
      </c>
      <c r="Z85">
        <v>4.2697199999999995</v>
      </c>
      <c r="AA85">
        <v>4.0544399999999996</v>
      </c>
      <c r="AB85">
        <v>3.2181599999999997</v>
      </c>
      <c r="AC85">
        <v>5.2163999999999993</v>
      </c>
      <c r="AD85">
        <v>4.6395599999999995</v>
      </c>
      <c r="AE85">
        <v>5.1722399999999995</v>
      </c>
      <c r="AF85">
        <v>4.92</v>
      </c>
      <c r="AG85">
        <v>3.8063999999999996</v>
      </c>
      <c r="AH85">
        <v>5.0756399999999999</v>
      </c>
      <c r="AI85">
        <v>5.3047199999999997</v>
      </c>
      <c r="AJ85">
        <v>5.2163999999999993</v>
      </c>
      <c r="AK85">
        <v>5.1733440000000002</v>
      </c>
      <c r="AL85">
        <v>3.1463999999999999</v>
      </c>
      <c r="AM85">
        <v>3.1463999999999999</v>
      </c>
      <c r="AN85">
        <v>4.4856000000000007</v>
      </c>
      <c r="AO85">
        <v>5.4316800000000001</v>
      </c>
    </row>
    <row r="86" spans="2:41" x14ac:dyDescent="0.3">
      <c r="B86" t="s">
        <v>178</v>
      </c>
      <c r="C86" s="97" t="s">
        <v>185</v>
      </c>
      <c r="D86" s="99">
        <v>2549.1008376</v>
      </c>
      <c r="E86" s="97" t="s">
        <v>35</v>
      </c>
      <c r="F86" s="97">
        <v>0</v>
      </c>
      <c r="G86" s="102" t="s">
        <v>252</v>
      </c>
      <c r="H86" s="91">
        <v>0</v>
      </c>
      <c r="I86" s="91">
        <v>2549.1008376</v>
      </c>
      <c r="J86">
        <v>7</v>
      </c>
      <c r="K86">
        <v>9</v>
      </c>
      <c r="Q86" s="95" t="s">
        <v>158</v>
      </c>
      <c r="R86">
        <v>5.5687599999999993</v>
      </c>
      <c r="S86">
        <v>4.8807517999999996</v>
      </c>
      <c r="T86">
        <v>7.0913599999999999</v>
      </c>
      <c r="U86">
        <v>7.2182049999999993</v>
      </c>
      <c r="V86">
        <v>7.3451649999999997</v>
      </c>
      <c r="W86">
        <v>6.5475249999999994</v>
      </c>
      <c r="X86">
        <v>8.8770799999999994</v>
      </c>
      <c r="Y86">
        <v>6.2274799999999999</v>
      </c>
      <c r="Z86">
        <v>6.3627199999999995</v>
      </c>
      <c r="AA86">
        <v>6.5548849999999996</v>
      </c>
      <c r="AB86">
        <v>5.7186050000000002</v>
      </c>
      <c r="AC86">
        <v>6.538899999999999</v>
      </c>
      <c r="AD86">
        <v>6.8292749999999991</v>
      </c>
      <c r="AE86">
        <v>7.6464649999999992</v>
      </c>
      <c r="AF86">
        <v>7.1074999999999999</v>
      </c>
      <c r="AG86">
        <v>6.0373999999999999</v>
      </c>
      <c r="AH86">
        <v>7.6171399999999991</v>
      </c>
      <c r="AI86">
        <v>7.4358999999999993</v>
      </c>
      <c r="AJ86">
        <v>7.3081349999999992</v>
      </c>
      <c r="AK86">
        <v>7.9953634999999998</v>
      </c>
      <c r="AL86">
        <v>5.6537449999999989</v>
      </c>
      <c r="AM86">
        <v>5.6537449999999989</v>
      </c>
      <c r="AN86">
        <v>6.7905000000000006</v>
      </c>
      <c r="AO86">
        <v>7.9321250000000001</v>
      </c>
    </row>
    <row r="87" spans="2:41" x14ac:dyDescent="0.3">
      <c r="B87" t="s">
        <v>178</v>
      </c>
      <c r="C87" s="97" t="s">
        <v>66</v>
      </c>
      <c r="D87" s="99">
        <v>2557.2525849999997</v>
      </c>
      <c r="E87" s="97" t="s">
        <v>39</v>
      </c>
      <c r="F87" s="97" t="s">
        <v>171</v>
      </c>
      <c r="G87" s="102">
        <v>0.02</v>
      </c>
      <c r="H87" s="91">
        <v>100</v>
      </c>
      <c r="I87" s="91">
        <v>2406.1075332999999</v>
      </c>
      <c r="J87">
        <v>8</v>
      </c>
      <c r="K87">
        <v>5</v>
      </c>
      <c r="Q87" s="95" t="s">
        <v>219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0.02</v>
      </c>
      <c r="AE87">
        <v>0.03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</row>
    <row r="88" spans="2:41" x14ac:dyDescent="0.3">
      <c r="B88" t="s">
        <v>178</v>
      </c>
      <c r="C88" s="97" t="s">
        <v>96</v>
      </c>
      <c r="D88" s="99">
        <v>2587.9275199999997</v>
      </c>
      <c r="E88" s="97" t="s">
        <v>169</v>
      </c>
      <c r="F88" s="97" t="s">
        <v>174</v>
      </c>
      <c r="G88" s="102" t="s">
        <v>252</v>
      </c>
      <c r="H88" s="91">
        <v>0</v>
      </c>
      <c r="I88" s="91">
        <v>2587.9275199999997</v>
      </c>
      <c r="J88">
        <v>9</v>
      </c>
      <c r="K88">
        <v>10</v>
      </c>
      <c r="Q88" s="95" t="s">
        <v>220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50</v>
      </c>
      <c r="AB88">
        <v>50</v>
      </c>
      <c r="AC88">
        <v>0</v>
      </c>
      <c r="AD88">
        <v>100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</row>
    <row r="89" spans="2:41" x14ac:dyDescent="0.3">
      <c r="B89" t="s">
        <v>178</v>
      </c>
      <c r="C89" s="97" t="s">
        <v>40</v>
      </c>
      <c r="D89" s="99">
        <v>2591.1636610999999</v>
      </c>
      <c r="E89" s="97" t="s">
        <v>168</v>
      </c>
      <c r="F89" s="97" t="s">
        <v>172</v>
      </c>
      <c r="G89" s="102">
        <v>0.03</v>
      </c>
      <c r="H89" s="91">
        <v>0</v>
      </c>
      <c r="I89" s="91">
        <v>2513.4287512669998</v>
      </c>
      <c r="J89">
        <v>10</v>
      </c>
      <c r="K89">
        <v>8</v>
      </c>
      <c r="Q89" s="95" t="s">
        <v>246</v>
      </c>
      <c r="R89">
        <v>2794.4896499999995</v>
      </c>
      <c r="S89">
        <v>2433.0474074699996</v>
      </c>
      <c r="T89">
        <v>2654.2579599999999</v>
      </c>
      <c r="U89">
        <v>2956.7227995999997</v>
      </c>
      <c r="V89">
        <v>2970.4647429999995</v>
      </c>
      <c r="W89">
        <v>2789.4768643999996</v>
      </c>
      <c r="X89">
        <v>3581.6489846999993</v>
      </c>
      <c r="Y89">
        <v>3132.2121372000001</v>
      </c>
      <c r="Z89">
        <v>2549.1008376</v>
      </c>
      <c r="AA89">
        <v>2398.9573150000001</v>
      </c>
      <c r="AB89">
        <v>2396.5519519999998</v>
      </c>
      <c r="AC89">
        <v>2459.2934</v>
      </c>
      <c r="AD89">
        <v>2406.1075332999999</v>
      </c>
      <c r="AE89">
        <v>2513.4287512669998</v>
      </c>
      <c r="AF89">
        <v>2662.7075</v>
      </c>
      <c r="AG89">
        <v>2256.6233999999999</v>
      </c>
      <c r="AH89">
        <v>2600.8920899999998</v>
      </c>
      <c r="AI89">
        <v>2587.9275199999997</v>
      </c>
      <c r="AJ89">
        <v>2620.064175</v>
      </c>
      <c r="AK89">
        <v>2990.3033814999999</v>
      </c>
      <c r="AL89">
        <v>2831.3140069999999</v>
      </c>
      <c r="AM89">
        <v>2831.3140069999999</v>
      </c>
      <c r="AN89">
        <v>2390.9571000000001</v>
      </c>
      <c r="AO89">
        <v>2970.8165049999998</v>
      </c>
    </row>
    <row r="90" spans="2:41" x14ac:dyDescent="0.3">
      <c r="B90" t="s">
        <v>178</v>
      </c>
      <c r="C90" s="97" t="s">
        <v>166</v>
      </c>
      <c r="D90" s="99">
        <v>2600.8920899999998</v>
      </c>
      <c r="E90" s="97" t="s">
        <v>39</v>
      </c>
      <c r="F90" s="97" t="s">
        <v>173</v>
      </c>
      <c r="G90" s="102" t="s">
        <v>252</v>
      </c>
      <c r="H90" s="91">
        <v>0</v>
      </c>
      <c r="I90" s="91">
        <v>2600.8920899999998</v>
      </c>
      <c r="J90">
        <v>11</v>
      </c>
      <c r="K90">
        <v>11</v>
      </c>
      <c r="AO90">
        <v>179.16593499999999</v>
      </c>
    </row>
    <row r="91" spans="2:41" x14ac:dyDescent="0.3">
      <c r="B91" t="s">
        <v>178</v>
      </c>
      <c r="C91" s="97" t="s">
        <v>95</v>
      </c>
      <c r="D91" s="99">
        <v>2620.064175</v>
      </c>
      <c r="E91" s="97" t="s">
        <v>35</v>
      </c>
      <c r="F91" s="97" t="s">
        <v>175</v>
      </c>
      <c r="G91" s="102" t="s">
        <v>252</v>
      </c>
      <c r="H91" s="91">
        <v>0</v>
      </c>
      <c r="I91" s="91">
        <v>2620.064175</v>
      </c>
      <c r="J91">
        <v>12</v>
      </c>
      <c r="K91">
        <v>12</v>
      </c>
    </row>
    <row r="92" spans="2:41" x14ac:dyDescent="0.3">
      <c r="B92" t="s">
        <v>178</v>
      </c>
      <c r="C92" s="97" t="s">
        <v>0</v>
      </c>
      <c r="D92" s="99">
        <v>2654.2579599999999</v>
      </c>
      <c r="E92" s="97" t="s">
        <v>35</v>
      </c>
      <c r="F92" s="97" t="s">
        <v>171</v>
      </c>
      <c r="G92" s="102" t="s">
        <v>252</v>
      </c>
      <c r="H92" s="91">
        <v>0</v>
      </c>
      <c r="I92" s="91">
        <v>2654.2579599999999</v>
      </c>
      <c r="J92">
        <v>13</v>
      </c>
      <c r="K92">
        <v>13</v>
      </c>
    </row>
    <row r="93" spans="2:41" x14ac:dyDescent="0.3">
      <c r="B93" t="s">
        <v>178</v>
      </c>
      <c r="C93" s="97" t="s">
        <v>67</v>
      </c>
      <c r="D93" s="99">
        <v>2662.7075</v>
      </c>
      <c r="E93" s="97" t="s">
        <v>35</v>
      </c>
      <c r="F93" s="97" t="s">
        <v>171</v>
      </c>
      <c r="G93" s="102" t="s">
        <v>252</v>
      </c>
      <c r="H93" s="91">
        <v>0</v>
      </c>
      <c r="I93" s="91">
        <v>2662.7075</v>
      </c>
      <c r="J93">
        <v>14</v>
      </c>
      <c r="K93">
        <v>14</v>
      </c>
    </row>
    <row r="94" spans="2:41" x14ac:dyDescent="0.3">
      <c r="B94" t="s">
        <v>178</v>
      </c>
      <c r="C94" s="97" t="s">
        <v>164</v>
      </c>
      <c r="D94" s="99">
        <v>2789.4768643999996</v>
      </c>
      <c r="E94" s="97" t="s">
        <v>233</v>
      </c>
      <c r="F94" s="97" t="s">
        <v>171</v>
      </c>
      <c r="G94" s="102" t="s">
        <v>252</v>
      </c>
      <c r="H94" s="91">
        <v>0</v>
      </c>
      <c r="I94" s="91">
        <v>2789.4768643999996</v>
      </c>
      <c r="J94">
        <v>15</v>
      </c>
      <c r="K94">
        <v>15</v>
      </c>
    </row>
    <row r="95" spans="2:41" x14ac:dyDescent="0.3">
      <c r="B95" t="s">
        <v>161</v>
      </c>
      <c r="C95" s="97" t="s">
        <v>236</v>
      </c>
      <c r="D95" s="99">
        <v>2794.4896499999995</v>
      </c>
      <c r="E95" s="97" t="s">
        <v>35</v>
      </c>
      <c r="F95" s="97">
        <v>0</v>
      </c>
      <c r="G95" s="102" t="s">
        <v>252</v>
      </c>
      <c r="H95" s="91">
        <v>0</v>
      </c>
      <c r="I95" s="91">
        <v>2794.4896499999995</v>
      </c>
      <c r="J95">
        <v>16</v>
      </c>
      <c r="K95">
        <v>16</v>
      </c>
    </row>
    <row r="96" spans="2:41" x14ac:dyDescent="0.3">
      <c r="B96" t="s">
        <v>178</v>
      </c>
      <c r="C96" s="97" t="s">
        <v>101</v>
      </c>
      <c r="D96" s="99">
        <v>2831.3140069999999</v>
      </c>
      <c r="E96" s="97" t="s">
        <v>35</v>
      </c>
      <c r="F96" s="97" t="s">
        <v>171</v>
      </c>
      <c r="G96" s="102" t="s">
        <v>252</v>
      </c>
      <c r="H96" s="91">
        <v>0</v>
      </c>
      <c r="I96" s="91">
        <v>2831.3140069999999</v>
      </c>
      <c r="J96">
        <v>17</v>
      </c>
      <c r="K96">
        <v>17</v>
      </c>
    </row>
    <row r="97" spans="2:11" x14ac:dyDescent="0.3">
      <c r="B97" t="s">
        <v>178</v>
      </c>
      <c r="C97" s="97" t="s">
        <v>242</v>
      </c>
      <c r="D97" s="99">
        <v>2831.3140069999999</v>
      </c>
      <c r="E97" s="97" t="s">
        <v>35</v>
      </c>
      <c r="F97" s="97" t="s">
        <v>171</v>
      </c>
      <c r="G97" s="102" t="s">
        <v>252</v>
      </c>
      <c r="H97" s="91">
        <v>0</v>
      </c>
      <c r="I97" s="91">
        <v>2831.3140069999999</v>
      </c>
      <c r="J97">
        <v>18</v>
      </c>
      <c r="K97">
        <v>18</v>
      </c>
    </row>
    <row r="98" spans="2:11" x14ac:dyDescent="0.3">
      <c r="B98" t="s">
        <v>178</v>
      </c>
      <c r="C98" s="97" t="s">
        <v>163</v>
      </c>
      <c r="D98" s="99">
        <v>2956.7227995999997</v>
      </c>
      <c r="E98" s="97" t="s">
        <v>232</v>
      </c>
      <c r="F98" s="97" t="s">
        <v>171</v>
      </c>
      <c r="G98" s="102" t="s">
        <v>252</v>
      </c>
      <c r="H98" s="91">
        <v>0</v>
      </c>
      <c r="I98" s="91">
        <v>2956.7227995999997</v>
      </c>
      <c r="J98">
        <v>19</v>
      </c>
      <c r="K98">
        <v>19</v>
      </c>
    </row>
    <row r="99" spans="2:11" x14ac:dyDescent="0.3">
      <c r="B99" t="s">
        <v>178</v>
      </c>
      <c r="C99" s="97" t="s">
        <v>230</v>
      </c>
      <c r="D99" s="99">
        <v>2970.4647429999995</v>
      </c>
      <c r="E99" s="97" t="s">
        <v>167</v>
      </c>
      <c r="F99" s="97" t="s">
        <v>171</v>
      </c>
      <c r="G99" s="102" t="s">
        <v>252</v>
      </c>
      <c r="H99" s="91">
        <v>0</v>
      </c>
      <c r="I99" s="91">
        <v>2970.4647429999995</v>
      </c>
      <c r="J99">
        <v>20</v>
      </c>
      <c r="K99">
        <v>20</v>
      </c>
    </row>
    <row r="100" spans="2:11" x14ac:dyDescent="0.3">
      <c r="B100" t="s">
        <v>178</v>
      </c>
      <c r="C100" s="97" t="s">
        <v>68</v>
      </c>
      <c r="D100" s="99">
        <v>2990.3033814999999</v>
      </c>
      <c r="E100" s="97" t="s">
        <v>35</v>
      </c>
      <c r="F100" s="97" t="s">
        <v>171</v>
      </c>
      <c r="G100" s="102" t="s">
        <v>252</v>
      </c>
      <c r="H100" s="91">
        <v>0</v>
      </c>
      <c r="I100" s="91">
        <v>2990.3033814999999</v>
      </c>
      <c r="J100">
        <v>21</v>
      </c>
      <c r="K100">
        <v>21</v>
      </c>
    </row>
    <row r="101" spans="2:11" x14ac:dyDescent="0.3">
      <c r="B101" t="s">
        <v>178</v>
      </c>
      <c r="C101" s="97" t="s">
        <v>63</v>
      </c>
      <c r="D101" s="99">
        <v>3132.2121372000001</v>
      </c>
      <c r="E101" s="97" t="s">
        <v>35</v>
      </c>
      <c r="F101" s="97" t="s">
        <v>171</v>
      </c>
      <c r="G101" s="102" t="s">
        <v>252</v>
      </c>
      <c r="H101" s="91">
        <v>0</v>
      </c>
      <c r="I101" s="91">
        <v>3132.2121372000001</v>
      </c>
      <c r="J101">
        <v>22</v>
      </c>
      <c r="K101">
        <v>22</v>
      </c>
    </row>
    <row r="102" spans="2:11" x14ac:dyDescent="0.3">
      <c r="B102" t="s">
        <v>178</v>
      </c>
      <c r="C102" s="97" t="s">
        <v>61</v>
      </c>
      <c r="D102" s="99">
        <v>3581.6489846999993</v>
      </c>
      <c r="E102" s="97" t="s">
        <v>35</v>
      </c>
      <c r="F102" s="97" t="s">
        <v>171</v>
      </c>
      <c r="G102" s="102" t="s">
        <v>252</v>
      </c>
      <c r="H102" s="91">
        <v>0</v>
      </c>
      <c r="I102" s="91">
        <v>3581.6489846999993</v>
      </c>
      <c r="J102">
        <v>23</v>
      </c>
      <c r="K102">
        <v>23</v>
      </c>
    </row>
    <row r="117" spans="1:42" s="95" customFormat="1" x14ac:dyDescent="0.3">
      <c r="D117" s="100"/>
      <c r="G117" s="101"/>
      <c r="H117" s="100"/>
      <c r="I117" s="100"/>
      <c r="J117" s="100"/>
    </row>
    <row r="118" spans="1:42" x14ac:dyDescent="0.3">
      <c r="A118" t="s">
        <v>247</v>
      </c>
      <c r="B118" t="s">
        <v>162</v>
      </c>
      <c r="C118" s="97" t="s">
        <v>106</v>
      </c>
      <c r="D118" s="99" t="s">
        <v>74</v>
      </c>
      <c r="E118" s="97" t="s">
        <v>75</v>
      </c>
      <c r="F118" s="97" t="s">
        <v>107</v>
      </c>
      <c r="G118" s="102" t="s">
        <v>219</v>
      </c>
      <c r="H118" s="91" t="s">
        <v>220</v>
      </c>
      <c r="I118" s="91" t="s">
        <v>246</v>
      </c>
      <c r="J118" s="100" t="s">
        <v>251</v>
      </c>
      <c r="K118" s="95" t="s">
        <v>250</v>
      </c>
      <c r="R118" t="s">
        <v>247</v>
      </c>
    </row>
    <row r="119" spans="1:42" x14ac:dyDescent="0.3">
      <c r="B119" t="s">
        <v>161</v>
      </c>
      <c r="C119" s="97" t="s">
        <v>137</v>
      </c>
      <c r="D119" s="99">
        <v>2597.7171025499997</v>
      </c>
      <c r="E119" s="97" t="s">
        <v>35</v>
      </c>
      <c r="F119" s="97" t="s">
        <v>136</v>
      </c>
      <c r="G119" s="102" t="s">
        <v>252</v>
      </c>
      <c r="H119" s="91">
        <v>0</v>
      </c>
      <c r="I119" s="91">
        <v>2597.7171025499997</v>
      </c>
      <c r="J119">
        <v>1</v>
      </c>
      <c r="K119">
        <v>1</v>
      </c>
      <c r="R119" t="s">
        <v>162</v>
      </c>
      <c r="S119" t="s">
        <v>161</v>
      </c>
      <c r="T119" t="s">
        <v>161</v>
      </c>
      <c r="U119" t="s">
        <v>178</v>
      </c>
      <c r="V119" t="s">
        <v>178</v>
      </c>
      <c r="W119" t="s">
        <v>178</v>
      </c>
      <c r="X119" t="s">
        <v>178</v>
      </c>
      <c r="Y119" t="s">
        <v>178</v>
      </c>
      <c r="Z119" t="s">
        <v>178</v>
      </c>
      <c r="AA119" t="s">
        <v>178</v>
      </c>
      <c r="AB119" t="s">
        <v>178</v>
      </c>
      <c r="AC119" t="s">
        <v>178</v>
      </c>
      <c r="AD119" t="s">
        <v>178</v>
      </c>
      <c r="AE119" t="s">
        <v>178</v>
      </c>
      <c r="AF119" t="s">
        <v>178</v>
      </c>
      <c r="AG119" t="s">
        <v>178</v>
      </c>
      <c r="AH119" t="s">
        <v>178</v>
      </c>
      <c r="AI119" t="s">
        <v>178</v>
      </c>
      <c r="AJ119" t="s">
        <v>178</v>
      </c>
      <c r="AK119" t="s">
        <v>178</v>
      </c>
      <c r="AL119" t="s">
        <v>178</v>
      </c>
      <c r="AM119" t="s">
        <v>178</v>
      </c>
      <c r="AN119" t="s">
        <v>178</v>
      </c>
      <c r="AO119" t="s">
        <v>178</v>
      </c>
      <c r="AP119" t="s">
        <v>178</v>
      </c>
    </row>
    <row r="120" spans="1:42" x14ac:dyDescent="0.3">
      <c r="B120" t="s">
        <v>178</v>
      </c>
      <c r="C120" s="97" t="s">
        <v>65</v>
      </c>
      <c r="D120" s="99">
        <v>2600.1499999999996</v>
      </c>
      <c r="E120" s="97" t="s">
        <v>35</v>
      </c>
      <c r="F120" s="97" t="s">
        <v>171</v>
      </c>
      <c r="G120" s="102" t="s">
        <v>252</v>
      </c>
      <c r="H120" s="91">
        <v>0</v>
      </c>
      <c r="I120" s="91">
        <v>2600.1499999999996</v>
      </c>
      <c r="J120">
        <v>2</v>
      </c>
      <c r="K120">
        <v>2</v>
      </c>
      <c r="R120" t="s">
        <v>106</v>
      </c>
      <c r="S120" t="s">
        <v>236</v>
      </c>
      <c r="T120" t="s">
        <v>137</v>
      </c>
      <c r="U120" t="s">
        <v>0</v>
      </c>
      <c r="V120" t="s">
        <v>163</v>
      </c>
      <c r="W120" t="s">
        <v>230</v>
      </c>
      <c r="X120" t="s">
        <v>164</v>
      </c>
      <c r="Y120" t="s">
        <v>61</v>
      </c>
      <c r="Z120" t="s">
        <v>63</v>
      </c>
      <c r="AA120" t="s">
        <v>185</v>
      </c>
      <c r="AB120" t="s">
        <v>64</v>
      </c>
      <c r="AC120" t="s">
        <v>1</v>
      </c>
      <c r="AD120" t="s">
        <v>65</v>
      </c>
      <c r="AE120" t="s">
        <v>66</v>
      </c>
      <c r="AF120" t="s">
        <v>40</v>
      </c>
      <c r="AG120" t="s">
        <v>67</v>
      </c>
      <c r="AH120" t="s">
        <v>165</v>
      </c>
      <c r="AI120" t="s">
        <v>166</v>
      </c>
      <c r="AJ120" t="s">
        <v>96</v>
      </c>
      <c r="AK120" t="s">
        <v>95</v>
      </c>
      <c r="AL120" t="s">
        <v>68</v>
      </c>
      <c r="AM120" t="s">
        <v>101</v>
      </c>
      <c r="AN120" t="s">
        <v>242</v>
      </c>
      <c r="AO120" t="s">
        <v>69</v>
      </c>
      <c r="AP120" t="s">
        <v>211</v>
      </c>
    </row>
    <row r="121" spans="1:42" x14ac:dyDescent="0.3">
      <c r="B121" t="s">
        <v>178</v>
      </c>
      <c r="C121" s="97" t="s">
        <v>69</v>
      </c>
      <c r="D121" s="99">
        <v>2737.7569999999996</v>
      </c>
      <c r="E121" s="97" t="s">
        <v>35</v>
      </c>
      <c r="F121" s="97" t="s">
        <v>176</v>
      </c>
      <c r="G121" s="102" t="s">
        <v>252</v>
      </c>
      <c r="H121" s="91">
        <v>0</v>
      </c>
      <c r="I121" s="91">
        <v>2737.7569999999996</v>
      </c>
      <c r="J121">
        <v>3</v>
      </c>
      <c r="K121">
        <v>3</v>
      </c>
      <c r="R121" t="s">
        <v>74</v>
      </c>
      <c r="S121">
        <v>2918.9197649999992</v>
      </c>
      <c r="T121">
        <v>2597.7171025499997</v>
      </c>
      <c r="U121">
        <v>3201.4803999999995</v>
      </c>
      <c r="V121">
        <v>3544.8495849999999</v>
      </c>
      <c r="W121">
        <v>3520.6620949999997</v>
      </c>
      <c r="X121">
        <v>3353.7214480000002</v>
      </c>
      <c r="Y121">
        <v>4037.4919440000003</v>
      </c>
      <c r="Z121">
        <v>3633.7487249999995</v>
      </c>
      <c r="AA121">
        <v>2833.773995</v>
      </c>
      <c r="AB121">
        <v>2807.3063999999995</v>
      </c>
      <c r="AC121">
        <v>2999.3738569999996</v>
      </c>
      <c r="AD121">
        <v>2600.1499999999996</v>
      </c>
      <c r="AE121">
        <v>3176.8215249999994</v>
      </c>
      <c r="AF121">
        <v>3074.6364789999998</v>
      </c>
      <c r="AG121">
        <v>3000.6780000000003</v>
      </c>
      <c r="AH121">
        <v>3214.5705000000003</v>
      </c>
      <c r="AI121">
        <v>2836.9093499999999</v>
      </c>
      <c r="AJ121">
        <v>3066.0977499999999</v>
      </c>
      <c r="AK121">
        <v>3088.6414500000001</v>
      </c>
      <c r="AL121">
        <v>3525.9341550000004</v>
      </c>
      <c r="AM121">
        <v>3182.8406135</v>
      </c>
      <c r="AN121">
        <v>3182.8406135</v>
      </c>
      <c r="AO121">
        <v>2737.7569999999996</v>
      </c>
      <c r="AP121">
        <v>3349.2646</v>
      </c>
    </row>
    <row r="122" spans="1:42" x14ac:dyDescent="0.3">
      <c r="B122" t="s">
        <v>178</v>
      </c>
      <c r="C122" s="97" t="s">
        <v>64</v>
      </c>
      <c r="D122" s="99">
        <v>2807.3063999999995</v>
      </c>
      <c r="E122" s="97" t="s">
        <v>35</v>
      </c>
      <c r="F122" s="97" t="s">
        <v>171</v>
      </c>
      <c r="G122" s="102" t="s">
        <v>252</v>
      </c>
      <c r="H122" s="91">
        <v>50</v>
      </c>
      <c r="I122" s="91">
        <v>2757.3063999999995</v>
      </c>
      <c r="J122">
        <v>4</v>
      </c>
      <c r="K122">
        <v>4</v>
      </c>
      <c r="R122" t="s">
        <v>75</v>
      </c>
      <c r="S122" t="s">
        <v>35</v>
      </c>
      <c r="T122" t="s">
        <v>35</v>
      </c>
      <c r="U122" t="s">
        <v>35</v>
      </c>
      <c r="V122" t="s">
        <v>232</v>
      </c>
      <c r="W122" t="s">
        <v>167</v>
      </c>
      <c r="X122" t="s">
        <v>233</v>
      </c>
      <c r="Y122" t="s">
        <v>35</v>
      </c>
      <c r="Z122" t="s">
        <v>35</v>
      </c>
      <c r="AA122" t="s">
        <v>35</v>
      </c>
      <c r="AB122" t="s">
        <v>35</v>
      </c>
      <c r="AC122" t="s">
        <v>35</v>
      </c>
      <c r="AD122" t="s">
        <v>35</v>
      </c>
      <c r="AE122" t="s">
        <v>39</v>
      </c>
      <c r="AF122" t="s">
        <v>168</v>
      </c>
      <c r="AG122" t="s">
        <v>35</v>
      </c>
      <c r="AH122" t="s">
        <v>35</v>
      </c>
      <c r="AI122" t="s">
        <v>39</v>
      </c>
      <c r="AJ122" t="s">
        <v>169</v>
      </c>
      <c r="AK122" t="s">
        <v>35</v>
      </c>
      <c r="AL122" t="s">
        <v>35</v>
      </c>
      <c r="AM122" t="s">
        <v>35</v>
      </c>
      <c r="AN122" t="s">
        <v>35</v>
      </c>
      <c r="AO122" t="s">
        <v>35</v>
      </c>
      <c r="AP122" t="s">
        <v>35</v>
      </c>
    </row>
    <row r="123" spans="1:42" x14ac:dyDescent="0.3">
      <c r="B123" t="s">
        <v>178</v>
      </c>
      <c r="C123" s="97" t="s">
        <v>185</v>
      </c>
      <c r="D123" s="99">
        <v>2833.773995</v>
      </c>
      <c r="E123" s="97" t="s">
        <v>35</v>
      </c>
      <c r="F123" s="97">
        <v>0</v>
      </c>
      <c r="G123" s="102" t="s">
        <v>252</v>
      </c>
      <c r="H123" s="91">
        <v>0</v>
      </c>
      <c r="I123" s="91">
        <v>2833.773995</v>
      </c>
      <c r="J123">
        <v>5</v>
      </c>
      <c r="K123">
        <v>5</v>
      </c>
      <c r="R123" t="s">
        <v>107</v>
      </c>
      <c r="S123">
        <v>0</v>
      </c>
      <c r="T123" t="s">
        <v>136</v>
      </c>
      <c r="U123" t="s">
        <v>171</v>
      </c>
      <c r="V123" t="s">
        <v>171</v>
      </c>
      <c r="W123" t="s">
        <v>171</v>
      </c>
      <c r="X123" t="s">
        <v>171</v>
      </c>
      <c r="Y123" t="s">
        <v>171</v>
      </c>
      <c r="Z123" t="s">
        <v>171</v>
      </c>
      <c r="AA123">
        <v>0</v>
      </c>
      <c r="AB123" t="s">
        <v>171</v>
      </c>
      <c r="AC123" t="s">
        <v>171</v>
      </c>
      <c r="AD123" t="s">
        <v>171</v>
      </c>
      <c r="AE123" t="s">
        <v>171</v>
      </c>
      <c r="AF123" t="s">
        <v>172</v>
      </c>
      <c r="AG123" t="s">
        <v>171</v>
      </c>
      <c r="AH123" t="s">
        <v>171</v>
      </c>
      <c r="AI123" t="s">
        <v>173</v>
      </c>
      <c r="AJ123" t="s">
        <v>174</v>
      </c>
      <c r="AK123" t="s">
        <v>175</v>
      </c>
      <c r="AL123" t="s">
        <v>171</v>
      </c>
      <c r="AM123" t="s">
        <v>171</v>
      </c>
      <c r="AN123" t="s">
        <v>171</v>
      </c>
      <c r="AO123" t="s">
        <v>176</v>
      </c>
      <c r="AP123" t="s">
        <v>212</v>
      </c>
    </row>
    <row r="124" spans="1:42" x14ac:dyDescent="0.3">
      <c r="B124" t="s">
        <v>178</v>
      </c>
      <c r="C124" s="97" t="s">
        <v>166</v>
      </c>
      <c r="D124" s="99">
        <v>2836.9093499999999</v>
      </c>
      <c r="E124" s="97" t="s">
        <v>39</v>
      </c>
      <c r="F124" s="97" t="s">
        <v>173</v>
      </c>
      <c r="G124" s="102" t="s">
        <v>252</v>
      </c>
      <c r="H124" s="91">
        <v>0</v>
      </c>
      <c r="I124" s="91">
        <v>2836.9093499999999</v>
      </c>
      <c r="J124">
        <v>6</v>
      </c>
      <c r="K124">
        <v>6</v>
      </c>
      <c r="R124" t="s">
        <v>157</v>
      </c>
      <c r="S124">
        <v>3.3837600000000001</v>
      </c>
      <c r="T124">
        <v>2.7898907999999998</v>
      </c>
      <c r="U124">
        <v>5.7297599999999997</v>
      </c>
      <c r="V124">
        <v>5.00664</v>
      </c>
      <c r="W124">
        <v>5.0480399999999994</v>
      </c>
      <c r="X124">
        <v>4.14276</v>
      </c>
      <c r="Y124">
        <v>7.1677199999999983</v>
      </c>
      <c r="Z124">
        <v>4.6837199999999992</v>
      </c>
      <c r="AA124">
        <v>5.01492</v>
      </c>
      <c r="AB124">
        <v>5.1943199999999994</v>
      </c>
      <c r="AC124">
        <v>4.2835200000000002</v>
      </c>
      <c r="AD124">
        <v>5.5200000000000005</v>
      </c>
      <c r="AE124">
        <v>6.3811199999999992</v>
      </c>
      <c r="AF124">
        <v>6.3314399999999988</v>
      </c>
      <c r="AG124">
        <v>5.7504</v>
      </c>
      <c r="AH124">
        <v>6.007200000000001</v>
      </c>
      <c r="AI124">
        <v>5.0756399999999999</v>
      </c>
      <c r="AJ124">
        <v>6.5936399999999997</v>
      </c>
      <c r="AK124">
        <v>6.4749599999999994</v>
      </c>
      <c r="AL124">
        <v>6.5467199999999997</v>
      </c>
      <c r="AM124">
        <v>3.7315199999999993</v>
      </c>
      <c r="AN124">
        <v>3.7315199999999993</v>
      </c>
      <c r="AO124">
        <v>5.5512000000000006</v>
      </c>
      <c r="AP124">
        <v>6.4584000000000001</v>
      </c>
    </row>
    <row r="125" spans="1:42" x14ac:dyDescent="0.3">
      <c r="B125" t="s">
        <v>161</v>
      </c>
      <c r="C125" s="97" t="s">
        <v>236</v>
      </c>
      <c r="D125" s="99">
        <v>2918.9197649999992</v>
      </c>
      <c r="E125" s="97" t="s">
        <v>35</v>
      </c>
      <c r="F125" s="97">
        <v>0</v>
      </c>
      <c r="G125" s="102" t="s">
        <v>252</v>
      </c>
      <c r="H125" s="91">
        <v>0</v>
      </c>
      <c r="I125" s="91">
        <v>2918.9197649999992</v>
      </c>
      <c r="J125">
        <v>7</v>
      </c>
      <c r="K125">
        <v>7</v>
      </c>
      <c r="R125" t="s">
        <v>158</v>
      </c>
      <c r="S125">
        <v>4.8856599999999997</v>
      </c>
      <c r="T125">
        <v>4.4270307999999998</v>
      </c>
      <c r="U125">
        <v>7.8227599999999997</v>
      </c>
      <c r="V125">
        <v>6.5287800000000002</v>
      </c>
      <c r="W125">
        <v>6.5701799999999997</v>
      </c>
      <c r="X125">
        <v>5.6649000000000003</v>
      </c>
      <c r="Y125">
        <v>8.5937199999999976</v>
      </c>
      <c r="Z125">
        <v>6.1097199999999994</v>
      </c>
      <c r="AA125">
        <v>6.0384200000000003</v>
      </c>
      <c r="AB125">
        <v>6.831459999999999</v>
      </c>
      <c r="AC125">
        <v>5.9206599999999998</v>
      </c>
      <c r="AD125">
        <v>6.2100000000000009</v>
      </c>
      <c r="AE125">
        <v>7.647384999999999</v>
      </c>
      <c r="AF125">
        <v>8.2047899999999991</v>
      </c>
      <c r="AG125">
        <v>7.2691999999999997</v>
      </c>
      <c r="AH125">
        <v>7.8127000000000013</v>
      </c>
      <c r="AI125">
        <v>7.6171399999999991</v>
      </c>
      <c r="AJ125">
        <v>7.8567999999999998</v>
      </c>
      <c r="AK125">
        <v>7.7190299999999992</v>
      </c>
      <c r="AL125">
        <v>8.5764469999999999</v>
      </c>
      <c r="AM125">
        <v>5.3755599999999992</v>
      </c>
      <c r="AN125">
        <v>5.3755599999999992</v>
      </c>
      <c r="AO125">
        <v>6.9928000000000008</v>
      </c>
      <c r="AP125">
        <v>8.1070399999999996</v>
      </c>
    </row>
    <row r="126" spans="1:42" x14ac:dyDescent="0.3">
      <c r="B126" t="s">
        <v>178</v>
      </c>
      <c r="C126" s="97" t="s">
        <v>1</v>
      </c>
      <c r="D126" s="99">
        <v>2999.3738569999996</v>
      </c>
      <c r="E126" s="97" t="s">
        <v>35</v>
      </c>
      <c r="F126" s="97" t="s">
        <v>171</v>
      </c>
      <c r="G126" s="102" t="s">
        <v>252</v>
      </c>
      <c r="H126" s="91">
        <v>50</v>
      </c>
      <c r="I126" s="91">
        <v>2949.3738569999996</v>
      </c>
      <c r="J126">
        <v>8</v>
      </c>
      <c r="K126">
        <v>8</v>
      </c>
      <c r="R126" t="s">
        <v>219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0.02</v>
      </c>
      <c r="AF126">
        <v>0.03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</row>
    <row r="127" spans="1:42" x14ac:dyDescent="0.3">
      <c r="B127" t="s">
        <v>178</v>
      </c>
      <c r="C127" s="97" t="s">
        <v>67</v>
      </c>
      <c r="D127" s="99">
        <v>3000.6780000000003</v>
      </c>
      <c r="E127" s="97" t="s">
        <v>35</v>
      </c>
      <c r="F127" s="97" t="s">
        <v>171</v>
      </c>
      <c r="G127" s="102" t="s">
        <v>252</v>
      </c>
      <c r="H127" s="91">
        <v>0</v>
      </c>
      <c r="I127" s="91">
        <v>3000.6780000000003</v>
      </c>
      <c r="J127">
        <v>9</v>
      </c>
      <c r="K127">
        <v>10</v>
      </c>
      <c r="R127" t="s">
        <v>220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50</v>
      </c>
      <c r="AC127">
        <v>50</v>
      </c>
      <c r="AD127">
        <v>0</v>
      </c>
      <c r="AE127">
        <v>100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</row>
    <row r="128" spans="1:42" x14ac:dyDescent="0.3">
      <c r="B128" t="s">
        <v>178</v>
      </c>
      <c r="C128" s="97" t="s">
        <v>96</v>
      </c>
      <c r="D128" s="99">
        <v>3066.0977499999999</v>
      </c>
      <c r="E128" s="97" t="s">
        <v>169</v>
      </c>
      <c r="F128" s="97" t="s">
        <v>174</v>
      </c>
      <c r="G128" s="102" t="s">
        <v>252</v>
      </c>
      <c r="H128" s="91">
        <v>0</v>
      </c>
      <c r="I128" s="91">
        <v>3066.0977499999999</v>
      </c>
      <c r="J128">
        <v>10</v>
      </c>
      <c r="K128">
        <v>12</v>
      </c>
      <c r="R128" t="s">
        <v>246</v>
      </c>
      <c r="S128">
        <v>2918.9197649999992</v>
      </c>
      <c r="T128">
        <v>2597.7171025499997</v>
      </c>
      <c r="U128">
        <v>3201.4803999999995</v>
      </c>
      <c r="V128">
        <v>3544.8495849999999</v>
      </c>
      <c r="W128">
        <v>3520.6620949999997</v>
      </c>
      <c r="X128">
        <v>3353.7214480000002</v>
      </c>
      <c r="Y128">
        <v>4037.4919440000003</v>
      </c>
      <c r="Z128">
        <v>3633.7487249999995</v>
      </c>
      <c r="AA128">
        <v>2833.773995</v>
      </c>
      <c r="AB128">
        <v>2757.3063999999995</v>
      </c>
      <c r="AC128">
        <v>2949.3738569999996</v>
      </c>
      <c r="AD128">
        <v>2600.1499999999996</v>
      </c>
      <c r="AE128">
        <v>3013.2850944999996</v>
      </c>
      <c r="AF128">
        <v>2982.3973846299996</v>
      </c>
      <c r="AG128">
        <v>3000.6780000000003</v>
      </c>
      <c r="AH128">
        <v>3214.5705000000003</v>
      </c>
      <c r="AI128">
        <v>2836.9093499999999</v>
      </c>
      <c r="AJ128">
        <v>3066.0977499999999</v>
      </c>
      <c r="AK128">
        <v>3088.6414500000001</v>
      </c>
      <c r="AL128">
        <v>3525.9341550000004</v>
      </c>
      <c r="AM128">
        <v>3182.8406135</v>
      </c>
      <c r="AN128">
        <v>3182.8406135</v>
      </c>
      <c r="AO128">
        <v>2737.7569999999996</v>
      </c>
      <c r="AP128">
        <v>3349.2646</v>
      </c>
    </row>
    <row r="129" spans="2:42" x14ac:dyDescent="0.3">
      <c r="B129" t="s">
        <v>178</v>
      </c>
      <c r="C129" s="97" t="s">
        <v>40</v>
      </c>
      <c r="D129" s="99">
        <v>3074.6364789999998</v>
      </c>
      <c r="E129" s="97" t="s">
        <v>168</v>
      </c>
      <c r="F129" s="97" t="s">
        <v>172</v>
      </c>
      <c r="G129" s="102">
        <v>0.03</v>
      </c>
      <c r="H129" s="91">
        <v>0</v>
      </c>
      <c r="I129" s="91">
        <v>2982.3973846299996</v>
      </c>
      <c r="J129">
        <v>11</v>
      </c>
      <c r="K129">
        <v>9</v>
      </c>
      <c r="AP129">
        <v>195.62020000000001</v>
      </c>
    </row>
    <row r="130" spans="2:42" x14ac:dyDescent="0.3">
      <c r="B130" t="s">
        <v>178</v>
      </c>
      <c r="C130" s="97" t="s">
        <v>95</v>
      </c>
      <c r="D130" s="99">
        <v>3088.6414500000001</v>
      </c>
      <c r="E130" s="97" t="s">
        <v>35</v>
      </c>
      <c r="F130" s="97" t="s">
        <v>175</v>
      </c>
      <c r="G130" s="102" t="s">
        <v>252</v>
      </c>
      <c r="H130" s="91">
        <v>0</v>
      </c>
      <c r="I130" s="91">
        <v>3088.6414500000001</v>
      </c>
      <c r="J130">
        <v>12</v>
      </c>
      <c r="K130">
        <v>13</v>
      </c>
    </row>
    <row r="131" spans="2:42" x14ac:dyDescent="0.3">
      <c r="B131" t="s">
        <v>178</v>
      </c>
      <c r="C131" s="97" t="s">
        <v>66</v>
      </c>
      <c r="D131" s="99">
        <v>3176.8215249999994</v>
      </c>
      <c r="E131" s="97" t="s">
        <v>39</v>
      </c>
      <c r="F131" s="97" t="s">
        <v>171</v>
      </c>
      <c r="G131" s="102">
        <v>0.02</v>
      </c>
      <c r="H131" s="91">
        <v>100</v>
      </c>
      <c r="I131" s="91">
        <v>3013.2850944999996</v>
      </c>
      <c r="J131">
        <v>13</v>
      </c>
      <c r="K131">
        <v>11</v>
      </c>
    </row>
    <row r="132" spans="2:42" x14ac:dyDescent="0.3">
      <c r="B132" t="s">
        <v>178</v>
      </c>
      <c r="C132" s="97" t="s">
        <v>101</v>
      </c>
      <c r="D132" s="99">
        <v>3182.8406135</v>
      </c>
      <c r="E132" s="97" t="s">
        <v>35</v>
      </c>
      <c r="F132" s="97" t="s">
        <v>171</v>
      </c>
      <c r="G132" s="102" t="s">
        <v>252</v>
      </c>
      <c r="H132" s="91">
        <v>0</v>
      </c>
      <c r="I132" s="91">
        <v>3182.8406135</v>
      </c>
      <c r="J132">
        <v>14</v>
      </c>
      <c r="K132">
        <v>14</v>
      </c>
    </row>
    <row r="133" spans="2:42" x14ac:dyDescent="0.3">
      <c r="B133" t="s">
        <v>178</v>
      </c>
      <c r="C133" s="97" t="s">
        <v>242</v>
      </c>
      <c r="D133" s="99">
        <v>3182.8406135</v>
      </c>
      <c r="E133" s="97" t="s">
        <v>35</v>
      </c>
      <c r="F133" s="97" t="s">
        <v>171</v>
      </c>
      <c r="G133" s="102" t="s">
        <v>252</v>
      </c>
      <c r="H133" s="91">
        <v>0</v>
      </c>
      <c r="I133" s="91">
        <v>3182.8406135</v>
      </c>
      <c r="J133">
        <v>15</v>
      </c>
      <c r="K133">
        <v>15</v>
      </c>
    </row>
    <row r="134" spans="2:42" x14ac:dyDescent="0.3">
      <c r="B134" t="s">
        <v>178</v>
      </c>
      <c r="C134" s="97" t="s">
        <v>0</v>
      </c>
      <c r="D134" s="99">
        <v>3201.4803999999995</v>
      </c>
      <c r="E134" s="97" t="s">
        <v>35</v>
      </c>
      <c r="F134" s="97" t="s">
        <v>171</v>
      </c>
      <c r="G134" s="102" t="s">
        <v>252</v>
      </c>
      <c r="H134" s="91">
        <v>0</v>
      </c>
      <c r="I134" s="91">
        <v>3201.4803999999995</v>
      </c>
      <c r="J134">
        <v>16</v>
      </c>
      <c r="K134">
        <v>16</v>
      </c>
    </row>
    <row r="135" spans="2:42" x14ac:dyDescent="0.3">
      <c r="B135" t="s">
        <v>178</v>
      </c>
      <c r="C135" s="97" t="s">
        <v>165</v>
      </c>
      <c r="D135" s="99">
        <v>3214.5705000000003</v>
      </c>
      <c r="E135" s="97" t="s">
        <v>35</v>
      </c>
      <c r="F135" s="97" t="s">
        <v>171</v>
      </c>
      <c r="G135" s="102" t="s">
        <v>252</v>
      </c>
      <c r="H135" s="91">
        <v>0</v>
      </c>
      <c r="I135" s="91">
        <v>3214.5705000000003</v>
      </c>
      <c r="J135">
        <v>17</v>
      </c>
      <c r="K135">
        <v>17</v>
      </c>
    </row>
    <row r="136" spans="2:42" x14ac:dyDescent="0.3">
      <c r="B136" t="s">
        <v>178</v>
      </c>
      <c r="C136" s="97" t="s">
        <v>164</v>
      </c>
      <c r="D136" s="99">
        <v>3353.7214480000002</v>
      </c>
      <c r="E136" s="97" t="s">
        <v>233</v>
      </c>
      <c r="F136" s="97" t="s">
        <v>171</v>
      </c>
      <c r="G136" s="102" t="s">
        <v>252</v>
      </c>
      <c r="H136" s="91">
        <v>0</v>
      </c>
      <c r="I136" s="91">
        <v>3353.7214480000002</v>
      </c>
      <c r="J136">
        <v>18</v>
      </c>
      <c r="K136">
        <v>18</v>
      </c>
    </row>
    <row r="137" spans="2:42" x14ac:dyDescent="0.3">
      <c r="B137" t="s">
        <v>178</v>
      </c>
      <c r="C137" s="97" t="s">
        <v>230</v>
      </c>
      <c r="D137" s="99">
        <v>3520.6620949999997</v>
      </c>
      <c r="E137" s="97" t="s">
        <v>167</v>
      </c>
      <c r="F137" s="97" t="s">
        <v>171</v>
      </c>
      <c r="G137" s="102" t="s">
        <v>252</v>
      </c>
      <c r="H137" s="91">
        <v>0</v>
      </c>
      <c r="I137" s="91">
        <v>3520.6620949999997</v>
      </c>
      <c r="J137">
        <v>19</v>
      </c>
      <c r="K137">
        <v>19</v>
      </c>
    </row>
    <row r="138" spans="2:42" x14ac:dyDescent="0.3">
      <c r="B138" t="s">
        <v>178</v>
      </c>
      <c r="C138" s="97" t="s">
        <v>68</v>
      </c>
      <c r="D138" s="99">
        <v>3525.9341550000004</v>
      </c>
      <c r="E138" s="97" t="s">
        <v>35</v>
      </c>
      <c r="F138" s="97" t="s">
        <v>171</v>
      </c>
      <c r="G138" s="102" t="s">
        <v>252</v>
      </c>
      <c r="H138" s="91">
        <v>0</v>
      </c>
      <c r="I138" s="91">
        <v>3525.9341550000004</v>
      </c>
      <c r="J138">
        <v>20</v>
      </c>
      <c r="K138">
        <v>20</v>
      </c>
    </row>
    <row r="139" spans="2:42" x14ac:dyDescent="0.3">
      <c r="B139" t="s">
        <v>178</v>
      </c>
      <c r="C139" s="97" t="s">
        <v>163</v>
      </c>
      <c r="D139" s="99">
        <v>3544.8495849999999</v>
      </c>
      <c r="E139" s="97" t="s">
        <v>232</v>
      </c>
      <c r="F139" s="97" t="s">
        <v>171</v>
      </c>
      <c r="G139" s="102" t="s">
        <v>252</v>
      </c>
      <c r="H139" s="91">
        <v>0</v>
      </c>
      <c r="I139" s="91">
        <v>3544.8495849999999</v>
      </c>
      <c r="J139">
        <v>21</v>
      </c>
      <c r="K139">
        <v>21</v>
      </c>
    </row>
    <row r="140" spans="2:42" x14ac:dyDescent="0.3">
      <c r="B140" t="s">
        <v>178</v>
      </c>
      <c r="C140" s="97" t="s">
        <v>63</v>
      </c>
      <c r="D140" s="99">
        <v>3633.7487249999995</v>
      </c>
      <c r="E140" s="97" t="s">
        <v>35</v>
      </c>
      <c r="F140" s="97" t="s">
        <v>171</v>
      </c>
      <c r="G140" s="102" t="s">
        <v>252</v>
      </c>
      <c r="H140" s="91">
        <v>0</v>
      </c>
      <c r="I140" s="91">
        <v>3633.7487249999995</v>
      </c>
      <c r="J140">
        <v>22</v>
      </c>
      <c r="K140">
        <v>22</v>
      </c>
    </row>
    <row r="141" spans="2:42" x14ac:dyDescent="0.3">
      <c r="B141" t="s">
        <v>178</v>
      </c>
      <c r="C141" s="97" t="s">
        <v>61</v>
      </c>
      <c r="D141" s="99">
        <v>4037.4919440000003</v>
      </c>
      <c r="E141" s="97" t="s">
        <v>35</v>
      </c>
      <c r="F141" s="97" t="s">
        <v>171</v>
      </c>
      <c r="G141" s="102" t="s">
        <v>252</v>
      </c>
      <c r="H141" s="91">
        <v>0</v>
      </c>
      <c r="I141" s="91">
        <v>4037.4919440000003</v>
      </c>
      <c r="J141">
        <v>23</v>
      </c>
      <c r="K141">
        <v>23</v>
      </c>
    </row>
    <row r="156" spans="1:42" s="5" customFormat="1" x14ac:dyDescent="0.3">
      <c r="D156" s="6"/>
      <c r="G156" s="103"/>
      <c r="H156" s="6"/>
      <c r="I156" s="6"/>
      <c r="J156" s="6"/>
    </row>
    <row r="157" spans="1:42" x14ac:dyDescent="0.3">
      <c r="A157" t="s">
        <v>248</v>
      </c>
      <c r="B157" t="s">
        <v>162</v>
      </c>
      <c r="C157" s="97" t="s">
        <v>106</v>
      </c>
      <c r="D157" s="99" t="s">
        <v>74</v>
      </c>
      <c r="E157" s="97" t="s">
        <v>75</v>
      </c>
      <c r="F157" s="97" t="s">
        <v>107</v>
      </c>
      <c r="G157" s="102" t="s">
        <v>219</v>
      </c>
      <c r="H157" s="91" t="s">
        <v>220</v>
      </c>
      <c r="I157" s="91" t="s">
        <v>246</v>
      </c>
      <c r="J157" s="100" t="s">
        <v>251</v>
      </c>
      <c r="K157" s="95" t="s">
        <v>250</v>
      </c>
      <c r="R157" t="s">
        <v>248</v>
      </c>
    </row>
    <row r="158" spans="1:42" x14ac:dyDescent="0.3">
      <c r="B158" t="s">
        <v>178</v>
      </c>
      <c r="C158" s="97" t="s">
        <v>166</v>
      </c>
      <c r="D158" s="99">
        <v>2774.7327600000003</v>
      </c>
      <c r="E158" s="97" t="s">
        <v>39</v>
      </c>
      <c r="F158" s="97" t="s">
        <v>173</v>
      </c>
      <c r="G158" s="102" t="s">
        <v>252</v>
      </c>
      <c r="H158" s="91">
        <v>0</v>
      </c>
      <c r="I158" s="91">
        <v>2774.7327600000003</v>
      </c>
      <c r="J158">
        <v>1</v>
      </c>
      <c r="K158">
        <v>2</v>
      </c>
      <c r="R158" t="s">
        <v>162</v>
      </c>
      <c r="S158" t="s">
        <v>161</v>
      </c>
      <c r="T158" t="s">
        <v>161</v>
      </c>
      <c r="U158" t="s">
        <v>178</v>
      </c>
      <c r="V158" t="s">
        <v>178</v>
      </c>
      <c r="W158" t="s">
        <v>178</v>
      </c>
      <c r="X158" t="s">
        <v>178</v>
      </c>
      <c r="Y158" t="s">
        <v>178</v>
      </c>
      <c r="Z158" t="s">
        <v>178</v>
      </c>
      <c r="AA158" t="s">
        <v>178</v>
      </c>
      <c r="AB158" t="s">
        <v>178</v>
      </c>
      <c r="AC158" t="s">
        <v>178</v>
      </c>
      <c r="AD158" t="s">
        <v>178</v>
      </c>
      <c r="AE158" t="s">
        <v>178</v>
      </c>
      <c r="AF158" t="s">
        <v>178</v>
      </c>
      <c r="AG158" t="s">
        <v>178</v>
      </c>
      <c r="AH158" t="s">
        <v>178</v>
      </c>
      <c r="AI158" t="s">
        <v>178</v>
      </c>
      <c r="AJ158" t="s">
        <v>178</v>
      </c>
      <c r="AK158" t="s">
        <v>178</v>
      </c>
      <c r="AL158" t="s">
        <v>178</v>
      </c>
      <c r="AM158" t="s">
        <v>178</v>
      </c>
      <c r="AN158" t="s">
        <v>178</v>
      </c>
      <c r="AO158" t="s">
        <v>178</v>
      </c>
      <c r="AP158" t="s">
        <v>178</v>
      </c>
    </row>
    <row r="159" spans="1:42" x14ac:dyDescent="0.3">
      <c r="B159" t="s">
        <v>161</v>
      </c>
      <c r="C159" s="97" t="s">
        <v>137</v>
      </c>
      <c r="D159" s="99">
        <v>2777.04354418</v>
      </c>
      <c r="E159" s="97" t="s">
        <v>35</v>
      </c>
      <c r="F159" s="97" t="s">
        <v>136</v>
      </c>
      <c r="G159" s="102" t="s">
        <v>252</v>
      </c>
      <c r="H159" s="91">
        <v>0</v>
      </c>
      <c r="I159" s="91">
        <v>2777.04354418</v>
      </c>
      <c r="J159">
        <v>2</v>
      </c>
      <c r="K159">
        <v>3</v>
      </c>
      <c r="R159" t="s">
        <v>106</v>
      </c>
      <c r="S159" t="s">
        <v>236</v>
      </c>
      <c r="T159" t="s">
        <v>137</v>
      </c>
      <c r="U159" t="s">
        <v>0</v>
      </c>
      <c r="V159" t="s">
        <v>163</v>
      </c>
      <c r="W159" t="s">
        <v>230</v>
      </c>
      <c r="X159" t="s">
        <v>164</v>
      </c>
      <c r="Y159" t="s">
        <v>61</v>
      </c>
      <c r="Z159" t="s">
        <v>63</v>
      </c>
      <c r="AA159" t="s">
        <v>185</v>
      </c>
      <c r="AB159" t="s">
        <v>64</v>
      </c>
      <c r="AC159" t="s">
        <v>1</v>
      </c>
      <c r="AD159" t="s">
        <v>65</v>
      </c>
      <c r="AE159" t="s">
        <v>66</v>
      </c>
      <c r="AF159" t="s">
        <v>40</v>
      </c>
      <c r="AG159" t="s">
        <v>67</v>
      </c>
      <c r="AH159" t="s">
        <v>165</v>
      </c>
      <c r="AI159" t="s">
        <v>166</v>
      </c>
      <c r="AJ159" t="s">
        <v>96</v>
      </c>
      <c r="AK159" t="s">
        <v>95</v>
      </c>
      <c r="AL159" t="s">
        <v>68</v>
      </c>
      <c r="AM159" t="s">
        <v>101</v>
      </c>
      <c r="AN159" t="s">
        <v>242</v>
      </c>
      <c r="AO159" t="s">
        <v>69</v>
      </c>
      <c r="AP159" t="s">
        <v>211</v>
      </c>
    </row>
    <row r="160" spans="1:42" x14ac:dyDescent="0.3">
      <c r="B160" t="s">
        <v>178</v>
      </c>
      <c r="C160" s="97" t="s">
        <v>69</v>
      </c>
      <c r="D160" s="99">
        <v>2777.6621</v>
      </c>
      <c r="E160" s="97" t="s">
        <v>35</v>
      </c>
      <c r="F160" s="97" t="s">
        <v>176</v>
      </c>
      <c r="G160" s="102" t="s">
        <v>252</v>
      </c>
      <c r="H160" s="91">
        <v>0</v>
      </c>
      <c r="I160" s="91">
        <v>2777.6621</v>
      </c>
      <c r="J160">
        <v>3</v>
      </c>
      <c r="K160">
        <v>4</v>
      </c>
      <c r="R160" t="s">
        <v>74</v>
      </c>
      <c r="S160">
        <v>2903.5717499999996</v>
      </c>
      <c r="T160">
        <v>2777.04354418</v>
      </c>
      <c r="U160">
        <v>2826.8306400000001</v>
      </c>
      <c r="V160">
        <v>3493.1129801999991</v>
      </c>
      <c r="W160">
        <v>3525.5784599999997</v>
      </c>
      <c r="X160">
        <v>3140.3830113999998</v>
      </c>
      <c r="Y160">
        <v>3716.9564781999998</v>
      </c>
      <c r="Z160">
        <v>3577.5385097999997</v>
      </c>
      <c r="AA160">
        <v>3047.9550411999994</v>
      </c>
      <c r="AB160">
        <v>2934.6647599999997</v>
      </c>
      <c r="AC160">
        <v>2939.5454151999998</v>
      </c>
      <c r="AD160">
        <v>2783.4047999999998</v>
      </c>
      <c r="AE160">
        <v>2885.1162049999998</v>
      </c>
      <c r="AF160">
        <v>3009.5984382999995</v>
      </c>
      <c r="AG160">
        <v>2890.7602999999999</v>
      </c>
      <c r="AH160">
        <v>3400.9913000000001</v>
      </c>
      <c r="AI160">
        <v>2774.7327600000003</v>
      </c>
      <c r="AJ160">
        <v>3137.3257600000002</v>
      </c>
      <c r="AK160">
        <v>3224.67173</v>
      </c>
      <c r="AL160">
        <v>3559.6309144999996</v>
      </c>
      <c r="AM160">
        <v>3460.6335301999993</v>
      </c>
      <c r="AN160">
        <v>3460.6335301999993</v>
      </c>
      <c r="AO160">
        <v>2777.6621</v>
      </c>
      <c r="AP160">
        <v>3559.5710799999993</v>
      </c>
    </row>
    <row r="161" spans="2:42" x14ac:dyDescent="0.3">
      <c r="B161" t="s">
        <v>178</v>
      </c>
      <c r="C161" s="97" t="s">
        <v>65</v>
      </c>
      <c r="D161" s="99">
        <v>2783.4047999999998</v>
      </c>
      <c r="E161" s="97" t="s">
        <v>35</v>
      </c>
      <c r="F161" s="97" t="s">
        <v>171</v>
      </c>
      <c r="G161" s="102" t="s">
        <v>252</v>
      </c>
      <c r="H161" s="91">
        <v>0</v>
      </c>
      <c r="I161" s="91">
        <v>2783.4047999999998</v>
      </c>
      <c r="J161">
        <v>4</v>
      </c>
      <c r="K161">
        <v>5</v>
      </c>
      <c r="R161" t="s">
        <v>75</v>
      </c>
      <c r="S161" t="s">
        <v>35</v>
      </c>
      <c r="T161" t="s">
        <v>35</v>
      </c>
      <c r="U161" t="s">
        <v>35</v>
      </c>
      <c r="V161" t="s">
        <v>232</v>
      </c>
      <c r="W161" t="s">
        <v>167</v>
      </c>
      <c r="X161" t="s">
        <v>233</v>
      </c>
      <c r="Y161" t="s">
        <v>35</v>
      </c>
      <c r="Z161" t="s">
        <v>35</v>
      </c>
      <c r="AA161" t="s">
        <v>35</v>
      </c>
      <c r="AB161" t="s">
        <v>35</v>
      </c>
      <c r="AC161" t="s">
        <v>35</v>
      </c>
      <c r="AD161" t="s">
        <v>35</v>
      </c>
      <c r="AE161" t="s">
        <v>39</v>
      </c>
      <c r="AF161" t="s">
        <v>168</v>
      </c>
      <c r="AG161" t="s">
        <v>35</v>
      </c>
      <c r="AH161" t="s">
        <v>35</v>
      </c>
      <c r="AI161" t="s">
        <v>39</v>
      </c>
      <c r="AJ161" t="s">
        <v>169</v>
      </c>
      <c r="AK161" t="s">
        <v>35</v>
      </c>
      <c r="AL161" t="s">
        <v>35</v>
      </c>
      <c r="AM161" t="s">
        <v>35</v>
      </c>
      <c r="AN161" t="s">
        <v>35</v>
      </c>
      <c r="AO161" t="s">
        <v>35</v>
      </c>
      <c r="AP161" t="s">
        <v>35</v>
      </c>
    </row>
    <row r="162" spans="2:42" x14ac:dyDescent="0.3">
      <c r="B162" t="s">
        <v>178</v>
      </c>
      <c r="C162" s="97" t="s">
        <v>0</v>
      </c>
      <c r="D162" s="99">
        <v>2826.8306400000001</v>
      </c>
      <c r="E162" s="97" t="s">
        <v>35</v>
      </c>
      <c r="F162" s="97" t="s">
        <v>171</v>
      </c>
      <c r="G162" s="102" t="s">
        <v>252</v>
      </c>
      <c r="H162" s="91">
        <v>0</v>
      </c>
      <c r="I162" s="91">
        <v>2826.8306400000001</v>
      </c>
      <c r="J162">
        <v>5</v>
      </c>
      <c r="K162">
        <v>6</v>
      </c>
      <c r="R162" t="s">
        <v>107</v>
      </c>
      <c r="S162">
        <v>0</v>
      </c>
      <c r="T162" t="s">
        <v>136</v>
      </c>
      <c r="U162" t="s">
        <v>171</v>
      </c>
      <c r="V162" t="s">
        <v>171</v>
      </c>
      <c r="W162" t="s">
        <v>171</v>
      </c>
      <c r="X162" t="s">
        <v>171</v>
      </c>
      <c r="Y162" t="s">
        <v>171</v>
      </c>
      <c r="Z162" t="s">
        <v>171</v>
      </c>
      <c r="AA162">
        <v>0</v>
      </c>
      <c r="AB162" t="s">
        <v>171</v>
      </c>
      <c r="AC162" t="s">
        <v>171</v>
      </c>
      <c r="AD162" t="s">
        <v>171</v>
      </c>
      <c r="AE162" t="s">
        <v>171</v>
      </c>
      <c r="AF162" t="s">
        <v>172</v>
      </c>
      <c r="AG162" t="s">
        <v>171</v>
      </c>
      <c r="AH162" t="s">
        <v>171</v>
      </c>
      <c r="AI162" t="s">
        <v>173</v>
      </c>
      <c r="AJ162" t="s">
        <v>174</v>
      </c>
      <c r="AK162" t="s">
        <v>175</v>
      </c>
      <c r="AL162" t="s">
        <v>171</v>
      </c>
      <c r="AM162" t="s">
        <v>171</v>
      </c>
      <c r="AN162" t="s">
        <v>171</v>
      </c>
      <c r="AO162" t="s">
        <v>176</v>
      </c>
      <c r="AP162" t="s">
        <v>212</v>
      </c>
    </row>
    <row r="163" spans="2:42" x14ac:dyDescent="0.3">
      <c r="B163" t="s">
        <v>178</v>
      </c>
      <c r="C163" s="97" t="s">
        <v>66</v>
      </c>
      <c r="D163" s="99">
        <v>2885.1162049999998</v>
      </c>
      <c r="E163" s="97" t="s">
        <v>39</v>
      </c>
      <c r="F163" s="97" t="s">
        <v>171</v>
      </c>
      <c r="G163" s="102">
        <v>0.02</v>
      </c>
      <c r="H163" s="91">
        <v>100</v>
      </c>
      <c r="I163" s="91">
        <v>2727.4138808999996</v>
      </c>
      <c r="J163">
        <v>6</v>
      </c>
      <c r="K163">
        <v>1</v>
      </c>
      <c r="R163" t="s">
        <v>157</v>
      </c>
      <c r="S163">
        <v>3.3837600000000001</v>
      </c>
      <c r="T163">
        <v>3.0719627999999997</v>
      </c>
      <c r="U163">
        <v>5.508960000000001</v>
      </c>
      <c r="V163">
        <v>6.7012799999999988</v>
      </c>
      <c r="W163">
        <v>6.8337599999999989</v>
      </c>
      <c r="X163">
        <v>5.6524799999999997</v>
      </c>
      <c r="Y163">
        <v>6.8917199999999994</v>
      </c>
      <c r="Z163">
        <v>4.6533600000000002</v>
      </c>
      <c r="AA163">
        <v>5.6083199999999991</v>
      </c>
      <c r="AB163">
        <v>5.5586399999999996</v>
      </c>
      <c r="AC163">
        <v>4.6395599999999995</v>
      </c>
      <c r="AD163">
        <v>6.1272000000000002</v>
      </c>
      <c r="AE163">
        <v>5.9809199999999993</v>
      </c>
      <c r="AF163">
        <v>6.8668799999999992</v>
      </c>
      <c r="AG163">
        <v>5.6712000000000007</v>
      </c>
      <c r="AH163">
        <v>7.0632000000000001</v>
      </c>
      <c r="AI163">
        <v>5.0756399999999999</v>
      </c>
      <c r="AJ163">
        <v>6.8282399999999992</v>
      </c>
      <c r="AK163">
        <v>6.8779199999999996</v>
      </c>
      <c r="AL163">
        <v>6.8221680000000005</v>
      </c>
      <c r="AM163">
        <v>4.1675999999999993</v>
      </c>
      <c r="AN163">
        <v>4.1675999999999993</v>
      </c>
      <c r="AO163">
        <v>5.7144000000000004</v>
      </c>
      <c r="AP163">
        <v>7.0711199999999987</v>
      </c>
    </row>
    <row r="164" spans="2:42" x14ac:dyDescent="0.3">
      <c r="B164" t="s">
        <v>178</v>
      </c>
      <c r="C164" s="97" t="s">
        <v>67</v>
      </c>
      <c r="D164" s="99">
        <v>2890.7602999999999</v>
      </c>
      <c r="E164" s="97" t="s">
        <v>35</v>
      </c>
      <c r="F164" s="97" t="s">
        <v>171</v>
      </c>
      <c r="G164" s="102" t="s">
        <v>252</v>
      </c>
      <c r="H164" s="91">
        <v>0</v>
      </c>
      <c r="I164" s="91">
        <v>2890.7602999999999</v>
      </c>
      <c r="J164">
        <v>7</v>
      </c>
      <c r="K164">
        <v>9</v>
      </c>
      <c r="R164" t="s">
        <v>158</v>
      </c>
      <c r="S164">
        <v>5.0512600000000001</v>
      </c>
      <c r="T164">
        <v>4.819962799999999</v>
      </c>
      <c r="U164">
        <v>7.0177600000000009</v>
      </c>
      <c r="V164">
        <v>8.3342799999999979</v>
      </c>
      <c r="W164">
        <v>8.466759999999999</v>
      </c>
      <c r="X164">
        <v>7.2854799999999997</v>
      </c>
      <c r="Y164">
        <v>8.4672199999999993</v>
      </c>
      <c r="Z164">
        <v>6.2288600000000001</v>
      </c>
      <c r="AA164">
        <v>6.9538199999999986</v>
      </c>
      <c r="AB164">
        <v>7.3066399999999998</v>
      </c>
      <c r="AC164">
        <v>6.3875599999999988</v>
      </c>
      <c r="AD164">
        <v>6.8171999999999997</v>
      </c>
      <c r="AE164">
        <v>7.1151649999999993</v>
      </c>
      <c r="AF164">
        <v>8.1570649999999993</v>
      </c>
      <c r="AG164">
        <v>7.1715000000000009</v>
      </c>
      <c r="AH164">
        <v>8.3856999999999999</v>
      </c>
      <c r="AI164">
        <v>7.6171399999999991</v>
      </c>
      <c r="AJ164">
        <v>8.2422799999999992</v>
      </c>
      <c r="AK164">
        <v>8.2558499999999988</v>
      </c>
      <c r="AL164">
        <v>8.8521365000000003</v>
      </c>
      <c r="AM164">
        <v>5.9224999999999994</v>
      </c>
      <c r="AN164">
        <v>5.9224999999999994</v>
      </c>
      <c r="AO164">
        <v>7.2669000000000006</v>
      </c>
      <c r="AP164">
        <v>8.8191199999999981</v>
      </c>
    </row>
    <row r="165" spans="2:42" x14ac:dyDescent="0.3">
      <c r="B165" t="s">
        <v>161</v>
      </c>
      <c r="C165" s="97" t="s">
        <v>236</v>
      </c>
      <c r="D165" s="99">
        <v>2903.5717499999996</v>
      </c>
      <c r="E165" s="97" t="s">
        <v>35</v>
      </c>
      <c r="F165" s="97">
        <v>0</v>
      </c>
      <c r="G165" s="102" t="s">
        <v>252</v>
      </c>
      <c r="H165" s="91">
        <v>0</v>
      </c>
      <c r="I165" s="91">
        <v>2903.5717499999996</v>
      </c>
      <c r="J165">
        <v>8</v>
      </c>
      <c r="K165">
        <v>10</v>
      </c>
      <c r="R165" t="s">
        <v>219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0.02</v>
      </c>
      <c r="AF165">
        <v>0.03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</row>
    <row r="166" spans="2:42" x14ac:dyDescent="0.3">
      <c r="B166" t="s">
        <v>178</v>
      </c>
      <c r="C166" s="97" t="s">
        <v>64</v>
      </c>
      <c r="D166" s="99">
        <v>2934.6647599999997</v>
      </c>
      <c r="E166" s="97" t="s">
        <v>35</v>
      </c>
      <c r="F166" s="97" t="s">
        <v>171</v>
      </c>
      <c r="G166" s="102" t="s">
        <v>252</v>
      </c>
      <c r="H166" s="91">
        <v>50</v>
      </c>
      <c r="I166" s="91">
        <v>2884.6647599999997</v>
      </c>
      <c r="J166">
        <v>9</v>
      </c>
      <c r="K166">
        <v>7</v>
      </c>
      <c r="R166" t="s">
        <v>220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50</v>
      </c>
      <c r="AC166">
        <v>50</v>
      </c>
      <c r="AD166">
        <v>0</v>
      </c>
      <c r="AE166">
        <v>100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</row>
    <row r="167" spans="2:42" x14ac:dyDescent="0.3">
      <c r="B167" t="s">
        <v>178</v>
      </c>
      <c r="C167" s="97" t="s">
        <v>1</v>
      </c>
      <c r="D167" s="99">
        <v>2939.5454151999998</v>
      </c>
      <c r="E167" s="97" t="s">
        <v>35</v>
      </c>
      <c r="F167" s="97" t="s">
        <v>171</v>
      </c>
      <c r="G167" s="102" t="s">
        <v>252</v>
      </c>
      <c r="H167" s="91">
        <v>50</v>
      </c>
      <c r="I167" s="91">
        <v>2889.5454151999998</v>
      </c>
      <c r="J167">
        <v>10</v>
      </c>
      <c r="K167">
        <v>8</v>
      </c>
      <c r="R167" t="s">
        <v>246</v>
      </c>
      <c r="S167">
        <v>2903.5717499999996</v>
      </c>
      <c r="T167">
        <v>2777.04354418</v>
      </c>
      <c r="U167">
        <v>2826.8306400000001</v>
      </c>
      <c r="V167">
        <v>3493.1129801999991</v>
      </c>
      <c r="W167">
        <v>3525.5784599999997</v>
      </c>
      <c r="X167">
        <v>3140.3830113999998</v>
      </c>
      <c r="Y167">
        <v>3716.9564781999998</v>
      </c>
      <c r="Z167">
        <v>3577.5385097999997</v>
      </c>
      <c r="AA167">
        <v>3047.9550411999994</v>
      </c>
      <c r="AB167">
        <v>2884.6647599999997</v>
      </c>
      <c r="AC167">
        <v>2889.5454151999998</v>
      </c>
      <c r="AD167">
        <v>2783.4047999999998</v>
      </c>
      <c r="AE167">
        <v>2727.4138808999996</v>
      </c>
      <c r="AF167">
        <v>2919.3104851509997</v>
      </c>
      <c r="AG167">
        <v>2890.7602999999999</v>
      </c>
      <c r="AH167">
        <v>3400.9913000000001</v>
      </c>
      <c r="AI167">
        <v>2774.7327600000003</v>
      </c>
      <c r="AJ167">
        <v>3137.3257600000002</v>
      </c>
      <c r="AK167">
        <v>3224.67173</v>
      </c>
      <c r="AL167">
        <v>3559.6309144999996</v>
      </c>
      <c r="AM167">
        <v>3460.6335301999993</v>
      </c>
      <c r="AN167">
        <v>3460.6335301999993</v>
      </c>
      <c r="AO167">
        <v>2777.6621</v>
      </c>
      <c r="AP167">
        <v>3559.5710799999993</v>
      </c>
    </row>
    <row r="168" spans="2:42" x14ac:dyDescent="0.3">
      <c r="B168" t="s">
        <v>178</v>
      </c>
      <c r="C168" s="97" t="s">
        <v>40</v>
      </c>
      <c r="D168" s="99">
        <v>3009.5984382999995</v>
      </c>
      <c r="E168" s="97" t="s">
        <v>168</v>
      </c>
      <c r="F168" s="97" t="s">
        <v>172</v>
      </c>
      <c r="G168" s="102">
        <v>0.03</v>
      </c>
      <c r="H168" s="91">
        <v>0</v>
      </c>
      <c r="I168" s="91">
        <v>2919.3104851509997</v>
      </c>
      <c r="J168">
        <v>11</v>
      </c>
      <c r="K168">
        <v>11</v>
      </c>
      <c r="AP168">
        <v>204.76395999999997</v>
      </c>
    </row>
    <row r="169" spans="2:42" x14ac:dyDescent="0.3">
      <c r="B169" t="s">
        <v>178</v>
      </c>
      <c r="C169" s="97" t="s">
        <v>185</v>
      </c>
      <c r="D169" s="99">
        <v>3047.9550411999994</v>
      </c>
      <c r="E169" s="97" t="s">
        <v>35</v>
      </c>
      <c r="F169" s="97">
        <v>0</v>
      </c>
      <c r="G169" s="102" t="s">
        <v>252</v>
      </c>
      <c r="H169" s="91">
        <v>0</v>
      </c>
      <c r="I169" s="91">
        <v>3047.9550411999994</v>
      </c>
      <c r="J169">
        <v>12</v>
      </c>
      <c r="K169">
        <v>12</v>
      </c>
    </row>
    <row r="170" spans="2:42" x14ac:dyDescent="0.3">
      <c r="B170" t="s">
        <v>178</v>
      </c>
      <c r="C170" s="97" t="s">
        <v>96</v>
      </c>
      <c r="D170" s="99">
        <v>3137.3257600000002</v>
      </c>
      <c r="E170" s="97" t="s">
        <v>169</v>
      </c>
      <c r="F170" s="97" t="s">
        <v>174</v>
      </c>
      <c r="G170" s="102" t="s">
        <v>252</v>
      </c>
      <c r="H170" s="91">
        <v>0</v>
      </c>
      <c r="I170" s="91">
        <v>3137.3257600000002</v>
      </c>
      <c r="J170">
        <v>13</v>
      </c>
      <c r="K170">
        <v>13</v>
      </c>
    </row>
    <row r="171" spans="2:42" x14ac:dyDescent="0.3">
      <c r="B171" t="s">
        <v>178</v>
      </c>
      <c r="C171" s="97" t="s">
        <v>164</v>
      </c>
      <c r="D171" s="99">
        <v>3140.3830113999998</v>
      </c>
      <c r="E171" s="97" t="s">
        <v>233</v>
      </c>
      <c r="F171" s="97" t="s">
        <v>171</v>
      </c>
      <c r="G171" s="102" t="s">
        <v>252</v>
      </c>
      <c r="H171" s="91">
        <v>0</v>
      </c>
      <c r="I171" s="91">
        <v>3140.3830113999998</v>
      </c>
      <c r="J171">
        <v>14</v>
      </c>
      <c r="K171">
        <v>14</v>
      </c>
    </row>
    <row r="172" spans="2:42" x14ac:dyDescent="0.3">
      <c r="B172" t="s">
        <v>178</v>
      </c>
      <c r="C172" s="97" t="s">
        <v>95</v>
      </c>
      <c r="D172" s="99">
        <v>3224.67173</v>
      </c>
      <c r="E172" s="97" t="s">
        <v>35</v>
      </c>
      <c r="F172" s="97" t="s">
        <v>175</v>
      </c>
      <c r="G172" s="102" t="s">
        <v>252</v>
      </c>
      <c r="H172" s="91">
        <v>0</v>
      </c>
      <c r="I172" s="91">
        <v>3224.67173</v>
      </c>
      <c r="J172">
        <v>15</v>
      </c>
      <c r="K172">
        <v>15</v>
      </c>
    </row>
    <row r="173" spans="2:42" x14ac:dyDescent="0.3">
      <c r="B173" t="s">
        <v>178</v>
      </c>
      <c r="C173" s="97" t="s">
        <v>165</v>
      </c>
      <c r="D173" s="99">
        <v>3400.9913000000001</v>
      </c>
      <c r="E173" s="97" t="s">
        <v>35</v>
      </c>
      <c r="F173" s="97" t="s">
        <v>171</v>
      </c>
      <c r="G173" s="102" t="s">
        <v>252</v>
      </c>
      <c r="H173" s="91">
        <v>0</v>
      </c>
      <c r="I173" s="91">
        <v>3400.9913000000001</v>
      </c>
      <c r="J173">
        <v>16</v>
      </c>
      <c r="K173">
        <v>16</v>
      </c>
    </row>
    <row r="174" spans="2:42" x14ac:dyDescent="0.3">
      <c r="B174" t="s">
        <v>178</v>
      </c>
      <c r="C174" s="97" t="s">
        <v>101</v>
      </c>
      <c r="D174" s="99">
        <v>3460.6335301999993</v>
      </c>
      <c r="E174" s="97" t="s">
        <v>35</v>
      </c>
      <c r="F174" s="97" t="s">
        <v>171</v>
      </c>
      <c r="G174" s="102" t="s">
        <v>252</v>
      </c>
      <c r="H174" s="91">
        <v>0</v>
      </c>
      <c r="I174" s="91">
        <v>3460.6335301999993</v>
      </c>
      <c r="J174">
        <v>17</v>
      </c>
      <c r="K174">
        <v>17</v>
      </c>
    </row>
    <row r="175" spans="2:42" x14ac:dyDescent="0.3">
      <c r="B175" t="s">
        <v>178</v>
      </c>
      <c r="C175" s="97" t="s">
        <v>242</v>
      </c>
      <c r="D175" s="99">
        <v>3460.6335301999993</v>
      </c>
      <c r="E175" s="97" t="s">
        <v>35</v>
      </c>
      <c r="F175" s="97" t="s">
        <v>171</v>
      </c>
      <c r="G175" s="102" t="s">
        <v>252</v>
      </c>
      <c r="H175" s="91">
        <v>0</v>
      </c>
      <c r="I175" s="91">
        <v>3460.6335301999993</v>
      </c>
      <c r="J175">
        <v>18</v>
      </c>
      <c r="K175">
        <v>18</v>
      </c>
    </row>
    <row r="176" spans="2:42" x14ac:dyDescent="0.3">
      <c r="B176" t="s">
        <v>178</v>
      </c>
      <c r="C176" s="97" t="s">
        <v>163</v>
      </c>
      <c r="D176" s="99">
        <v>3493.1129801999991</v>
      </c>
      <c r="E176" s="97" t="s">
        <v>232</v>
      </c>
      <c r="F176" s="97" t="s">
        <v>171</v>
      </c>
      <c r="G176" s="102" t="s">
        <v>252</v>
      </c>
      <c r="H176" s="91">
        <v>0</v>
      </c>
      <c r="I176" s="91">
        <v>3493.1129801999991</v>
      </c>
      <c r="J176">
        <v>19</v>
      </c>
      <c r="K176">
        <v>19</v>
      </c>
    </row>
    <row r="177" spans="2:11" x14ac:dyDescent="0.3">
      <c r="B177" t="s">
        <v>178</v>
      </c>
      <c r="C177" s="97" t="s">
        <v>230</v>
      </c>
      <c r="D177" s="99">
        <v>3525.5784599999997</v>
      </c>
      <c r="E177" s="97" t="s">
        <v>167</v>
      </c>
      <c r="F177" s="97" t="s">
        <v>171</v>
      </c>
      <c r="G177" s="102" t="s">
        <v>252</v>
      </c>
      <c r="H177" s="91">
        <v>0</v>
      </c>
      <c r="I177" s="91">
        <v>3525.5784599999997</v>
      </c>
      <c r="J177">
        <v>20</v>
      </c>
      <c r="K177">
        <v>20</v>
      </c>
    </row>
    <row r="178" spans="2:11" x14ac:dyDescent="0.3">
      <c r="B178" t="s">
        <v>178</v>
      </c>
      <c r="C178" s="97" t="s">
        <v>68</v>
      </c>
      <c r="D178" s="99">
        <v>3559.6309144999996</v>
      </c>
      <c r="E178" s="97" t="s">
        <v>35</v>
      </c>
      <c r="F178" s="97" t="s">
        <v>171</v>
      </c>
      <c r="G178" s="102" t="s">
        <v>252</v>
      </c>
      <c r="H178" s="91">
        <v>0</v>
      </c>
      <c r="I178" s="91">
        <v>3559.6309144999996</v>
      </c>
      <c r="J178">
        <v>21</v>
      </c>
      <c r="K178">
        <v>21</v>
      </c>
    </row>
    <row r="179" spans="2:11" x14ac:dyDescent="0.3">
      <c r="B179" t="s">
        <v>178</v>
      </c>
      <c r="C179" s="97" t="s">
        <v>63</v>
      </c>
      <c r="D179" s="99">
        <v>3577.5385097999997</v>
      </c>
      <c r="E179" s="97" t="s">
        <v>35</v>
      </c>
      <c r="F179" s="97" t="s">
        <v>171</v>
      </c>
      <c r="G179" s="102" t="s">
        <v>252</v>
      </c>
      <c r="H179" s="91">
        <v>0</v>
      </c>
      <c r="I179" s="91">
        <v>3577.5385097999997</v>
      </c>
      <c r="J179">
        <v>22</v>
      </c>
      <c r="K179">
        <v>22</v>
      </c>
    </row>
    <row r="180" spans="2:11" x14ac:dyDescent="0.3">
      <c r="B180" t="s">
        <v>178</v>
      </c>
      <c r="C180" s="97" t="s">
        <v>61</v>
      </c>
      <c r="D180" s="99">
        <v>3716.9564781999998</v>
      </c>
      <c r="E180" s="97" t="s">
        <v>35</v>
      </c>
      <c r="F180" s="97" t="s">
        <v>171</v>
      </c>
      <c r="G180" s="102" t="s">
        <v>252</v>
      </c>
      <c r="H180" s="91">
        <v>0</v>
      </c>
      <c r="I180" s="91">
        <v>3716.9564781999998</v>
      </c>
      <c r="J180">
        <v>23</v>
      </c>
      <c r="K180">
        <v>23</v>
      </c>
    </row>
    <row r="195" spans="1:10" s="95" customFormat="1" x14ac:dyDescent="0.3">
      <c r="D195" s="100"/>
      <c r="G195" s="101"/>
      <c r="H195" s="100"/>
      <c r="I195" s="100"/>
      <c r="J195" s="100"/>
    </row>
    <row r="196" spans="1:10" x14ac:dyDescent="0.3">
      <c r="A196" s="95"/>
      <c r="B196" s="95"/>
      <c r="C196" s="95"/>
      <c r="D196" s="100"/>
      <c r="E196" s="95"/>
      <c r="F196" s="95"/>
      <c r="G196" s="101"/>
      <c r="H196" s="100"/>
      <c r="I196" s="100"/>
      <c r="J196" s="100"/>
    </row>
    <row r="235" spans="1:10" s="5" customFormat="1" x14ac:dyDescent="0.3">
      <c r="D235" s="6"/>
      <c r="G235" s="103"/>
      <c r="H235" s="6"/>
      <c r="I235" s="6"/>
      <c r="J235" s="6"/>
    </row>
    <row r="236" spans="1:10" x14ac:dyDescent="0.3">
      <c r="A236" s="95"/>
      <c r="B236" s="95"/>
      <c r="C236" s="95"/>
      <c r="D236" s="100"/>
      <c r="E236" s="95"/>
      <c r="F236" s="95"/>
      <c r="G236" s="101"/>
      <c r="H236" s="100"/>
      <c r="I236" s="100"/>
      <c r="J236" s="100"/>
    </row>
    <row r="275" spans="1:10" s="5" customFormat="1" x14ac:dyDescent="0.3">
      <c r="D275" s="6"/>
      <c r="G275" s="103"/>
      <c r="H275" s="6"/>
      <c r="I275" s="6"/>
      <c r="J275" s="6"/>
    </row>
    <row r="276" spans="1:10" x14ac:dyDescent="0.3">
      <c r="A276" s="95"/>
      <c r="B276" s="95"/>
      <c r="C276" s="95"/>
      <c r="D276" s="100"/>
      <c r="E276" s="95"/>
      <c r="F276" s="95"/>
      <c r="G276" s="101"/>
      <c r="H276" s="100"/>
      <c r="I276" s="100"/>
      <c r="J276" s="100"/>
    </row>
    <row r="315" spans="1:10" s="5" customFormat="1" x14ac:dyDescent="0.3">
      <c r="D315" s="6"/>
      <c r="G315" s="103"/>
      <c r="H315" s="6"/>
      <c r="I315" s="6"/>
      <c r="J315" s="6"/>
    </row>
    <row r="316" spans="1:10" x14ac:dyDescent="0.3">
      <c r="A316" s="95"/>
      <c r="B316" s="95"/>
      <c r="C316" s="95"/>
      <c r="D316" s="100"/>
      <c r="E316" s="95"/>
      <c r="F316" s="95"/>
      <c r="G316" s="101"/>
      <c r="H316" s="100"/>
      <c r="I316" s="100"/>
      <c r="J316" s="100"/>
    </row>
    <row r="355" spans="1:10" s="5" customFormat="1" x14ac:dyDescent="0.3">
      <c r="D355" s="6"/>
      <c r="G355" s="103"/>
      <c r="H355" s="6"/>
      <c r="I355" s="6"/>
      <c r="J355" s="6"/>
    </row>
    <row r="356" spans="1:10" x14ac:dyDescent="0.3">
      <c r="A356" s="95"/>
      <c r="B356" s="95"/>
      <c r="C356" s="95"/>
      <c r="D356" s="100"/>
      <c r="E356" s="95"/>
      <c r="F356" s="95"/>
      <c r="G356" s="101"/>
      <c r="H356" s="100"/>
      <c r="I356" s="100"/>
      <c r="J356" s="100"/>
    </row>
  </sheetData>
  <sortState xmlns:xlrd2="http://schemas.microsoft.com/office/spreadsheetml/2017/richdata2" ref="A158:K180">
    <sortCondition ref="D158:D18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31B1A-7510-411C-9B1C-B247282C9FCF}">
  <dimension ref="A1:M7"/>
  <sheetViews>
    <sheetView workbookViewId="0">
      <selection activeCell="B21" sqref="B21"/>
    </sheetView>
  </sheetViews>
  <sheetFormatPr defaultRowHeight="14.4" x14ac:dyDescent="0.3"/>
  <cols>
    <col min="1" max="1" width="12.44140625" bestFit="1" customWidth="1"/>
    <col min="2" max="2" width="92.6640625" bestFit="1" customWidth="1"/>
  </cols>
  <sheetData>
    <row r="1" spans="1:13" x14ac:dyDescent="0.3">
      <c r="A1" s="12" t="s">
        <v>107</v>
      </c>
      <c r="B1" s="12" t="s">
        <v>97</v>
      </c>
    </row>
    <row r="2" spans="1:13" x14ac:dyDescent="0.3">
      <c r="A2" t="s">
        <v>172</v>
      </c>
      <c r="B2" t="s">
        <v>186</v>
      </c>
      <c r="M2" s="97" t="s">
        <v>172</v>
      </c>
    </row>
    <row r="3" spans="1:13" x14ac:dyDescent="0.3">
      <c r="A3" t="s">
        <v>173</v>
      </c>
      <c r="B3" t="s">
        <v>240</v>
      </c>
      <c r="M3" s="97" t="s">
        <v>173</v>
      </c>
    </row>
    <row r="4" spans="1:13" x14ac:dyDescent="0.3">
      <c r="A4" t="s">
        <v>174</v>
      </c>
      <c r="B4" t="s">
        <v>189</v>
      </c>
      <c r="M4" s="97" t="s">
        <v>174</v>
      </c>
    </row>
    <row r="5" spans="1:13" x14ac:dyDescent="0.3">
      <c r="A5" t="s">
        <v>176</v>
      </c>
      <c r="B5" t="s">
        <v>191</v>
      </c>
      <c r="M5" s="97" t="s">
        <v>176</v>
      </c>
    </row>
    <row r="6" spans="1:13" x14ac:dyDescent="0.3">
      <c r="A6" t="s">
        <v>175</v>
      </c>
      <c r="B6" t="s">
        <v>190</v>
      </c>
      <c r="M6" s="97" t="s">
        <v>175</v>
      </c>
    </row>
    <row r="7" spans="1:13" x14ac:dyDescent="0.3">
      <c r="A7" t="s">
        <v>136</v>
      </c>
      <c r="B7" t="s">
        <v>253</v>
      </c>
      <c r="M7" s="97" t="s">
        <v>136</v>
      </c>
    </row>
  </sheetData>
  <sortState xmlns:xlrd2="http://schemas.microsoft.com/office/spreadsheetml/2017/richdata2" ref="M2:M7">
    <sortCondition ref="M2:M7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9"/>
  <sheetViews>
    <sheetView zoomScale="60" zoomScaleNormal="60" workbookViewId="0">
      <selection activeCell="D1" sqref="D1:E1048576"/>
    </sheetView>
  </sheetViews>
  <sheetFormatPr defaultRowHeight="14.4" x14ac:dyDescent="0.3"/>
  <cols>
    <col min="1" max="1" width="41.44140625" bestFit="1" customWidth="1"/>
    <col min="2" max="2" width="34.33203125" bestFit="1" customWidth="1"/>
    <col min="3" max="3" width="10.109375" bestFit="1" customWidth="1"/>
    <col min="4" max="4" width="12.44140625" bestFit="1" customWidth="1"/>
    <col min="5" max="5" width="28.77734375" customWidth="1"/>
  </cols>
  <sheetData>
    <row r="1" spans="1:7" x14ac:dyDescent="0.3">
      <c r="A1" s="12" t="s">
        <v>98</v>
      </c>
      <c r="B1" s="12" t="s">
        <v>99</v>
      </c>
      <c r="C1" s="12" t="s">
        <v>100</v>
      </c>
      <c r="D1" s="12" t="s">
        <v>107</v>
      </c>
      <c r="E1" s="12" t="s">
        <v>97</v>
      </c>
      <c r="F1" s="46" t="s">
        <v>209</v>
      </c>
      <c r="G1" s="46" t="s">
        <v>210</v>
      </c>
    </row>
    <row r="2" spans="1:7" x14ac:dyDescent="0.3">
      <c r="A2" s="38" t="s">
        <v>114</v>
      </c>
      <c r="B2" t="s">
        <v>39</v>
      </c>
      <c r="C2" t="s">
        <v>79</v>
      </c>
      <c r="D2" t="s">
        <v>129</v>
      </c>
      <c r="E2" t="s">
        <v>116</v>
      </c>
    </row>
    <row r="3" spans="1:7" x14ac:dyDescent="0.3">
      <c r="A3" s="38" t="s">
        <v>235</v>
      </c>
      <c r="B3" t="s">
        <v>35</v>
      </c>
      <c r="C3" t="s">
        <v>79</v>
      </c>
    </row>
    <row r="4" spans="1:7" x14ac:dyDescent="0.3">
      <c r="A4" s="38" t="s">
        <v>236</v>
      </c>
      <c r="B4" t="s">
        <v>35</v>
      </c>
      <c r="C4" t="s">
        <v>79</v>
      </c>
    </row>
    <row r="5" spans="1:7" x14ac:dyDescent="0.3">
      <c r="A5" s="38" t="s">
        <v>125</v>
      </c>
      <c r="B5" t="s">
        <v>127</v>
      </c>
      <c r="C5" t="s">
        <v>79</v>
      </c>
      <c r="D5" t="s">
        <v>115</v>
      </c>
      <c r="E5" t="s">
        <v>128</v>
      </c>
    </row>
    <row r="6" spans="1:7" x14ac:dyDescent="0.3">
      <c r="A6" s="38" t="s">
        <v>137</v>
      </c>
      <c r="B6" t="s">
        <v>35</v>
      </c>
      <c r="C6" t="s">
        <v>79</v>
      </c>
      <c r="D6" t="s">
        <v>136</v>
      </c>
      <c r="E6" t="s">
        <v>138</v>
      </c>
    </row>
    <row r="7" spans="1:7" x14ac:dyDescent="0.3">
      <c r="A7" s="12" t="s">
        <v>98</v>
      </c>
      <c r="B7" s="12" t="s">
        <v>99</v>
      </c>
      <c r="C7" s="12" t="s">
        <v>100</v>
      </c>
      <c r="D7" s="12" t="s">
        <v>107</v>
      </c>
      <c r="E7" s="12" t="s">
        <v>97</v>
      </c>
      <c r="F7" s="46" t="s">
        <v>209</v>
      </c>
      <c r="G7" s="46" t="s">
        <v>210</v>
      </c>
    </row>
    <row r="8" spans="1:7" x14ac:dyDescent="0.3">
      <c r="A8" s="38" t="s">
        <v>42</v>
      </c>
      <c r="B8" t="s">
        <v>35</v>
      </c>
      <c r="C8" t="s">
        <v>180</v>
      </c>
      <c r="D8" t="s">
        <v>171</v>
      </c>
      <c r="F8" s="59"/>
      <c r="G8" s="59"/>
    </row>
    <row r="9" spans="1:7" x14ac:dyDescent="0.3">
      <c r="A9" s="38" t="s">
        <v>0</v>
      </c>
      <c r="B9" t="s">
        <v>35</v>
      </c>
      <c r="C9" t="s">
        <v>79</v>
      </c>
      <c r="D9" t="s">
        <v>171</v>
      </c>
      <c r="F9" s="59"/>
      <c r="G9" s="59"/>
    </row>
    <row r="10" spans="1:7" x14ac:dyDescent="0.3">
      <c r="A10" s="71" t="s">
        <v>43</v>
      </c>
      <c r="B10" t="s">
        <v>39</v>
      </c>
      <c r="C10" t="s">
        <v>180</v>
      </c>
      <c r="F10" s="59"/>
      <c r="G10" s="59"/>
    </row>
    <row r="11" spans="1:7" x14ac:dyDescent="0.3">
      <c r="A11" s="71" t="s">
        <v>36</v>
      </c>
      <c r="B11" t="s">
        <v>39</v>
      </c>
      <c r="C11" t="s">
        <v>79</v>
      </c>
      <c r="F11" s="59"/>
      <c r="G11" s="59"/>
    </row>
    <row r="12" spans="1:7" x14ac:dyDescent="0.3">
      <c r="A12" s="38" t="s">
        <v>164</v>
      </c>
      <c r="B12" t="s">
        <v>233</v>
      </c>
      <c r="C12" t="s">
        <v>79</v>
      </c>
      <c r="D12" t="s">
        <v>171</v>
      </c>
      <c r="E12" t="s">
        <v>171</v>
      </c>
      <c r="F12" s="59"/>
      <c r="G12" s="59"/>
    </row>
    <row r="13" spans="1:7" x14ac:dyDescent="0.3">
      <c r="A13" s="38" t="s">
        <v>163</v>
      </c>
      <c r="B13" t="s">
        <v>232</v>
      </c>
      <c r="C13" t="s">
        <v>79</v>
      </c>
      <c r="D13" t="s">
        <v>171</v>
      </c>
      <c r="E13" t="s">
        <v>171</v>
      </c>
      <c r="F13" s="59"/>
      <c r="G13" s="59"/>
    </row>
    <row r="14" spans="1:7" x14ac:dyDescent="0.3">
      <c r="A14" s="38" t="s">
        <v>230</v>
      </c>
      <c r="B14" t="s">
        <v>167</v>
      </c>
      <c r="C14" t="s">
        <v>79</v>
      </c>
      <c r="D14" t="s">
        <v>171</v>
      </c>
      <c r="E14" t="s">
        <v>171</v>
      </c>
      <c r="F14" s="59"/>
      <c r="G14" s="59"/>
    </row>
    <row r="15" spans="1:7" x14ac:dyDescent="0.3">
      <c r="A15" s="38" t="s">
        <v>181</v>
      </c>
      <c r="B15" t="s">
        <v>35</v>
      </c>
      <c r="C15" t="s">
        <v>180</v>
      </c>
      <c r="D15" t="s">
        <v>171</v>
      </c>
      <c r="E15" t="s">
        <v>171</v>
      </c>
      <c r="F15" s="59"/>
      <c r="G15" s="59"/>
    </row>
    <row r="16" spans="1:7" x14ac:dyDescent="0.3">
      <c r="A16" s="38" t="s">
        <v>231</v>
      </c>
      <c r="B16" t="s">
        <v>167</v>
      </c>
      <c r="C16" t="s">
        <v>180</v>
      </c>
      <c r="D16" t="s">
        <v>171</v>
      </c>
      <c r="E16" t="s">
        <v>171</v>
      </c>
      <c r="F16" s="59"/>
      <c r="G16" s="59"/>
    </row>
    <row r="17" spans="1:7" x14ac:dyDescent="0.3">
      <c r="A17" s="38" t="s">
        <v>182</v>
      </c>
      <c r="B17" t="s">
        <v>233</v>
      </c>
      <c r="C17" t="s">
        <v>180</v>
      </c>
      <c r="D17" t="s">
        <v>171</v>
      </c>
      <c r="E17" t="s">
        <v>171</v>
      </c>
      <c r="F17" s="59"/>
      <c r="G17" s="59"/>
    </row>
    <row r="18" spans="1:7" x14ac:dyDescent="0.3">
      <c r="A18" s="38" t="s">
        <v>46</v>
      </c>
      <c r="B18" t="s">
        <v>35</v>
      </c>
      <c r="C18" t="s">
        <v>180</v>
      </c>
      <c r="D18" t="s">
        <v>171</v>
      </c>
      <c r="E18" t="s">
        <v>171</v>
      </c>
      <c r="F18" s="59"/>
      <c r="G18" s="59"/>
    </row>
    <row r="19" spans="1:7" x14ac:dyDescent="0.3">
      <c r="A19" s="38" t="s">
        <v>61</v>
      </c>
      <c r="B19" t="s">
        <v>35</v>
      </c>
      <c r="C19" t="s">
        <v>79</v>
      </c>
      <c r="D19" t="s">
        <v>171</v>
      </c>
      <c r="E19" t="s">
        <v>171</v>
      </c>
      <c r="F19" s="59"/>
      <c r="G19" s="59"/>
    </row>
    <row r="20" spans="1:7" x14ac:dyDescent="0.3">
      <c r="A20" s="38" t="s">
        <v>48</v>
      </c>
      <c r="B20" t="s">
        <v>35</v>
      </c>
      <c r="C20" t="s">
        <v>180</v>
      </c>
      <c r="D20" t="s">
        <v>171</v>
      </c>
      <c r="E20" t="s">
        <v>171</v>
      </c>
      <c r="F20" s="59"/>
      <c r="G20" s="59"/>
    </row>
    <row r="21" spans="1:7" x14ac:dyDescent="0.3">
      <c r="A21" s="38" t="s">
        <v>63</v>
      </c>
      <c r="B21" t="s">
        <v>35</v>
      </c>
      <c r="C21" t="s">
        <v>79</v>
      </c>
      <c r="D21" t="s">
        <v>171</v>
      </c>
      <c r="E21" t="s">
        <v>171</v>
      </c>
      <c r="F21" s="59"/>
      <c r="G21" s="59"/>
    </row>
    <row r="22" spans="1:7" x14ac:dyDescent="0.3">
      <c r="A22" s="38" t="s">
        <v>183</v>
      </c>
      <c r="B22" t="s">
        <v>35</v>
      </c>
      <c r="C22" t="s">
        <v>180</v>
      </c>
      <c r="F22" s="59"/>
      <c r="G22" s="59"/>
    </row>
    <row r="23" spans="1:7" x14ac:dyDescent="0.3">
      <c r="A23" s="38" t="s">
        <v>185</v>
      </c>
      <c r="B23" t="s">
        <v>35</v>
      </c>
      <c r="C23" t="s">
        <v>79</v>
      </c>
      <c r="F23" s="59"/>
      <c r="G23" s="59"/>
    </row>
    <row r="24" spans="1:7" x14ac:dyDescent="0.3">
      <c r="A24" s="38" t="s">
        <v>237</v>
      </c>
      <c r="B24" t="s">
        <v>35</v>
      </c>
      <c r="C24" t="s">
        <v>180</v>
      </c>
      <c r="D24" t="s">
        <v>184</v>
      </c>
      <c r="E24" t="s">
        <v>239</v>
      </c>
      <c r="F24" s="59"/>
      <c r="G24" s="59"/>
    </row>
    <row r="25" spans="1:7" x14ac:dyDescent="0.3">
      <c r="A25" s="38" t="s">
        <v>238</v>
      </c>
      <c r="B25" t="s">
        <v>35</v>
      </c>
      <c r="C25" t="s">
        <v>79</v>
      </c>
      <c r="D25" t="s">
        <v>184</v>
      </c>
      <c r="E25" t="s">
        <v>239</v>
      </c>
      <c r="F25" s="59"/>
      <c r="G25" s="59"/>
    </row>
    <row r="26" spans="1:7" x14ac:dyDescent="0.3">
      <c r="A26" s="38" t="s">
        <v>50</v>
      </c>
      <c r="B26" t="s">
        <v>35</v>
      </c>
      <c r="C26" t="s">
        <v>180</v>
      </c>
      <c r="D26" t="s">
        <v>171</v>
      </c>
      <c r="E26" t="s">
        <v>171</v>
      </c>
      <c r="F26" s="59"/>
      <c r="G26" s="72">
        <v>50</v>
      </c>
    </row>
    <row r="27" spans="1:7" x14ac:dyDescent="0.3">
      <c r="A27" s="38" t="s">
        <v>64</v>
      </c>
      <c r="B27" t="s">
        <v>35</v>
      </c>
      <c r="C27" t="s">
        <v>79</v>
      </c>
      <c r="D27" t="s">
        <v>171</v>
      </c>
      <c r="E27" t="s">
        <v>171</v>
      </c>
      <c r="F27" s="59"/>
      <c r="G27" s="72">
        <v>50</v>
      </c>
    </row>
    <row r="28" spans="1:7" x14ac:dyDescent="0.3">
      <c r="A28" s="38" t="s">
        <v>51</v>
      </c>
      <c r="B28" t="s">
        <v>35</v>
      </c>
      <c r="C28" t="s">
        <v>180</v>
      </c>
      <c r="D28" t="s">
        <v>171</v>
      </c>
      <c r="E28" t="s">
        <v>171</v>
      </c>
      <c r="F28" s="59"/>
      <c r="G28" s="72">
        <v>50</v>
      </c>
    </row>
    <row r="29" spans="1:7" x14ac:dyDescent="0.3">
      <c r="A29" s="38" t="s">
        <v>1</v>
      </c>
      <c r="B29" t="s">
        <v>35</v>
      </c>
      <c r="C29" t="s">
        <v>79</v>
      </c>
      <c r="D29" t="s">
        <v>171</v>
      </c>
      <c r="E29" t="s">
        <v>171</v>
      </c>
      <c r="F29" s="59"/>
      <c r="G29" s="72">
        <v>50</v>
      </c>
    </row>
    <row r="30" spans="1:7" x14ac:dyDescent="0.3">
      <c r="A30" s="38" t="s">
        <v>52</v>
      </c>
      <c r="B30" t="s">
        <v>35</v>
      </c>
      <c r="C30" t="s">
        <v>180</v>
      </c>
      <c r="D30" t="s">
        <v>171</v>
      </c>
      <c r="E30" t="s">
        <v>171</v>
      </c>
      <c r="F30" s="59"/>
      <c r="G30" s="59"/>
    </row>
    <row r="31" spans="1:7" x14ac:dyDescent="0.3">
      <c r="A31" s="38" t="s">
        <v>65</v>
      </c>
      <c r="B31" t="s">
        <v>35</v>
      </c>
      <c r="C31" t="s">
        <v>79</v>
      </c>
      <c r="D31" t="s">
        <v>171</v>
      </c>
      <c r="E31" t="s">
        <v>171</v>
      </c>
      <c r="F31" s="59"/>
      <c r="G31" s="59"/>
    </row>
    <row r="32" spans="1:7" x14ac:dyDescent="0.3">
      <c r="A32" s="38" t="s">
        <v>53</v>
      </c>
      <c r="B32" t="s">
        <v>39</v>
      </c>
      <c r="C32" t="s">
        <v>180</v>
      </c>
      <c r="D32" t="s">
        <v>171</v>
      </c>
      <c r="E32" t="s">
        <v>171</v>
      </c>
      <c r="F32" s="73">
        <v>0.02</v>
      </c>
      <c r="G32" s="74">
        <v>100</v>
      </c>
    </row>
    <row r="33" spans="1:7" x14ac:dyDescent="0.3">
      <c r="A33" s="38" t="s">
        <v>66</v>
      </c>
      <c r="B33" t="s">
        <v>39</v>
      </c>
      <c r="C33" t="s">
        <v>79</v>
      </c>
      <c r="D33" t="s">
        <v>171</v>
      </c>
      <c r="E33" t="s">
        <v>171</v>
      </c>
      <c r="F33" s="73">
        <v>0.02</v>
      </c>
      <c r="G33" s="74">
        <v>100</v>
      </c>
    </row>
    <row r="34" spans="1:7" x14ac:dyDescent="0.3">
      <c r="A34" s="38" t="s">
        <v>54</v>
      </c>
      <c r="B34" t="s">
        <v>168</v>
      </c>
      <c r="C34" t="s">
        <v>180</v>
      </c>
      <c r="D34" t="s">
        <v>172</v>
      </c>
      <c r="E34" t="s">
        <v>186</v>
      </c>
      <c r="F34" s="73">
        <v>0.03</v>
      </c>
      <c r="G34" s="74"/>
    </row>
    <row r="35" spans="1:7" x14ac:dyDescent="0.3">
      <c r="A35" s="38" t="s">
        <v>40</v>
      </c>
      <c r="B35" t="s">
        <v>168</v>
      </c>
      <c r="C35" t="s">
        <v>79</v>
      </c>
      <c r="D35" t="s">
        <v>172</v>
      </c>
      <c r="E35" t="s">
        <v>186</v>
      </c>
      <c r="F35" s="73">
        <v>0.03</v>
      </c>
      <c r="G35" s="74"/>
    </row>
    <row r="36" spans="1:7" x14ac:dyDescent="0.3">
      <c r="A36" s="38" t="s">
        <v>55</v>
      </c>
      <c r="B36" t="s">
        <v>35</v>
      </c>
      <c r="C36" t="s">
        <v>180</v>
      </c>
      <c r="D36" t="s">
        <v>171</v>
      </c>
      <c r="E36" t="s">
        <v>171</v>
      </c>
      <c r="F36" s="59"/>
      <c r="G36" s="59"/>
    </row>
    <row r="37" spans="1:7" x14ac:dyDescent="0.3">
      <c r="A37" s="38" t="s">
        <v>67</v>
      </c>
      <c r="B37" t="s">
        <v>35</v>
      </c>
      <c r="C37" t="s">
        <v>79</v>
      </c>
      <c r="D37" t="s">
        <v>171</v>
      </c>
      <c r="E37" t="s">
        <v>171</v>
      </c>
      <c r="F37" s="59"/>
      <c r="G37" s="59"/>
    </row>
    <row r="38" spans="1:7" x14ac:dyDescent="0.3">
      <c r="A38" s="38" t="s">
        <v>187</v>
      </c>
      <c r="B38" t="s">
        <v>35</v>
      </c>
      <c r="C38" t="s">
        <v>180</v>
      </c>
      <c r="D38" t="s">
        <v>171</v>
      </c>
      <c r="E38" t="s">
        <v>171</v>
      </c>
      <c r="F38" s="59"/>
      <c r="G38" s="59"/>
    </row>
    <row r="39" spans="1:7" x14ac:dyDescent="0.3">
      <c r="A39" s="38" t="s">
        <v>165</v>
      </c>
      <c r="B39" t="s">
        <v>35</v>
      </c>
      <c r="C39" t="s">
        <v>79</v>
      </c>
      <c r="D39" t="s">
        <v>171</v>
      </c>
      <c r="E39" t="s">
        <v>171</v>
      </c>
      <c r="F39" s="59"/>
      <c r="G39" s="59"/>
    </row>
    <row r="40" spans="1:7" x14ac:dyDescent="0.3">
      <c r="A40" s="38" t="s">
        <v>188</v>
      </c>
      <c r="B40" t="s">
        <v>39</v>
      </c>
      <c r="C40" t="s">
        <v>180</v>
      </c>
      <c r="D40" t="s">
        <v>173</v>
      </c>
      <c r="E40" t="s">
        <v>240</v>
      </c>
      <c r="F40" s="59"/>
      <c r="G40" s="59"/>
    </row>
    <row r="41" spans="1:7" x14ac:dyDescent="0.3">
      <c r="A41" s="38" t="s">
        <v>166</v>
      </c>
      <c r="B41" t="s">
        <v>39</v>
      </c>
      <c r="C41" t="s">
        <v>79</v>
      </c>
      <c r="D41" t="s">
        <v>173</v>
      </c>
      <c r="E41" t="s">
        <v>240</v>
      </c>
      <c r="F41" s="59"/>
      <c r="G41" s="59"/>
    </row>
    <row r="42" spans="1:7" x14ac:dyDescent="0.3">
      <c r="A42" s="38" t="s">
        <v>104</v>
      </c>
      <c r="B42" t="s">
        <v>169</v>
      </c>
      <c r="C42" t="s">
        <v>180</v>
      </c>
      <c r="D42" t="s">
        <v>174</v>
      </c>
      <c r="E42" t="s">
        <v>189</v>
      </c>
      <c r="F42" s="59"/>
      <c r="G42" s="59"/>
    </row>
    <row r="43" spans="1:7" x14ac:dyDescent="0.3">
      <c r="A43" s="38" t="s">
        <v>96</v>
      </c>
      <c r="B43" t="s">
        <v>169</v>
      </c>
      <c r="C43" t="s">
        <v>79</v>
      </c>
      <c r="D43" t="s">
        <v>174</v>
      </c>
      <c r="E43" t="s">
        <v>189</v>
      </c>
      <c r="F43" s="59"/>
      <c r="G43" s="59"/>
    </row>
    <row r="44" spans="1:7" x14ac:dyDescent="0.3">
      <c r="A44" s="38" t="s">
        <v>105</v>
      </c>
      <c r="B44" t="s">
        <v>35</v>
      </c>
      <c r="C44" t="s">
        <v>180</v>
      </c>
      <c r="D44" t="s">
        <v>175</v>
      </c>
      <c r="E44" t="s">
        <v>190</v>
      </c>
      <c r="F44" s="59"/>
      <c r="G44" s="59"/>
    </row>
    <row r="45" spans="1:7" x14ac:dyDescent="0.3">
      <c r="A45" s="38" t="s">
        <v>95</v>
      </c>
      <c r="B45" t="s">
        <v>35</v>
      </c>
      <c r="C45" t="s">
        <v>79</v>
      </c>
      <c r="D45" t="s">
        <v>175</v>
      </c>
      <c r="E45" t="s">
        <v>190</v>
      </c>
      <c r="F45" s="59"/>
      <c r="G45" s="59"/>
    </row>
    <row r="46" spans="1:7" x14ac:dyDescent="0.3">
      <c r="A46" s="38" t="s">
        <v>57</v>
      </c>
      <c r="B46" t="s">
        <v>35</v>
      </c>
      <c r="C46" t="s">
        <v>180</v>
      </c>
      <c r="D46" t="s">
        <v>171</v>
      </c>
      <c r="E46" t="s">
        <v>171</v>
      </c>
      <c r="F46" s="59"/>
      <c r="G46" s="59"/>
    </row>
    <row r="47" spans="1:7" x14ac:dyDescent="0.3">
      <c r="A47" s="38" t="s">
        <v>68</v>
      </c>
      <c r="B47" t="s">
        <v>35</v>
      </c>
      <c r="C47" t="s">
        <v>79</v>
      </c>
      <c r="D47" t="s">
        <v>171</v>
      </c>
      <c r="E47" t="s">
        <v>171</v>
      </c>
      <c r="F47" s="59"/>
      <c r="G47" s="59"/>
    </row>
    <row r="48" spans="1:7" x14ac:dyDescent="0.3">
      <c r="A48" s="38" t="s">
        <v>243</v>
      </c>
      <c r="B48" t="s">
        <v>35</v>
      </c>
      <c r="C48" t="s">
        <v>180</v>
      </c>
      <c r="D48" t="s">
        <v>171</v>
      </c>
      <c r="E48" t="s">
        <v>171</v>
      </c>
      <c r="F48" s="59"/>
      <c r="G48" s="59"/>
    </row>
    <row r="49" spans="1:7" x14ac:dyDescent="0.3">
      <c r="A49" s="38" t="s">
        <v>242</v>
      </c>
      <c r="B49" t="s">
        <v>35</v>
      </c>
      <c r="C49" t="s">
        <v>79</v>
      </c>
      <c r="D49" t="s">
        <v>171</v>
      </c>
      <c r="E49" t="s">
        <v>171</v>
      </c>
      <c r="F49" s="59"/>
      <c r="G49" s="59"/>
    </row>
    <row r="50" spans="1:7" x14ac:dyDescent="0.3">
      <c r="A50" s="38" t="s">
        <v>102</v>
      </c>
      <c r="B50" t="s">
        <v>35</v>
      </c>
      <c r="C50" t="s">
        <v>180</v>
      </c>
      <c r="D50" t="s">
        <v>171</v>
      </c>
      <c r="E50" t="s">
        <v>171</v>
      </c>
      <c r="F50" s="59"/>
      <c r="G50" s="59"/>
    </row>
    <row r="51" spans="1:7" x14ac:dyDescent="0.3">
      <c r="A51" s="38" t="s">
        <v>101</v>
      </c>
      <c r="B51" t="s">
        <v>35</v>
      </c>
      <c r="C51" t="s">
        <v>79</v>
      </c>
      <c r="D51" t="s">
        <v>171</v>
      </c>
      <c r="E51" t="s">
        <v>171</v>
      </c>
      <c r="F51" s="59"/>
      <c r="G51" s="59"/>
    </row>
    <row r="52" spans="1:7" x14ac:dyDescent="0.3">
      <c r="A52" s="38" t="s">
        <v>58</v>
      </c>
      <c r="B52" t="s">
        <v>35</v>
      </c>
      <c r="C52" t="s">
        <v>180</v>
      </c>
      <c r="D52" t="s">
        <v>176</v>
      </c>
      <c r="E52" t="s">
        <v>191</v>
      </c>
      <c r="F52" s="59"/>
      <c r="G52" s="59"/>
    </row>
    <row r="53" spans="1:7" x14ac:dyDescent="0.3">
      <c r="A53" s="38" t="s">
        <v>69</v>
      </c>
      <c r="B53" t="s">
        <v>35</v>
      </c>
      <c r="C53" t="s">
        <v>79</v>
      </c>
      <c r="D53" t="s">
        <v>176</v>
      </c>
      <c r="E53" t="s">
        <v>191</v>
      </c>
      <c r="F53" s="59"/>
      <c r="G53" s="59"/>
    </row>
    <row r="54" spans="1:7" x14ac:dyDescent="0.3">
      <c r="A54" s="38" t="s">
        <v>71</v>
      </c>
      <c r="B54" t="s">
        <v>170</v>
      </c>
      <c r="C54" t="s">
        <v>180</v>
      </c>
      <c r="D54" t="s">
        <v>177</v>
      </c>
      <c r="E54" t="s">
        <v>192</v>
      </c>
      <c r="F54" s="59"/>
      <c r="G54" s="59"/>
    </row>
    <row r="55" spans="1:7" x14ac:dyDescent="0.3">
      <c r="A55" s="38" t="s">
        <v>73</v>
      </c>
      <c r="B55" t="s">
        <v>170</v>
      </c>
      <c r="C55" t="s">
        <v>79</v>
      </c>
      <c r="D55" t="s">
        <v>177</v>
      </c>
      <c r="E55" t="s">
        <v>192</v>
      </c>
      <c r="F55" s="59"/>
      <c r="G55" s="59"/>
    </row>
    <row r="56" spans="1:7" x14ac:dyDescent="0.3">
      <c r="A56" s="38" t="s">
        <v>59</v>
      </c>
      <c r="B56" t="s">
        <v>35</v>
      </c>
      <c r="C56" t="s">
        <v>180</v>
      </c>
      <c r="D56" t="s">
        <v>193</v>
      </c>
      <c r="E56" t="s">
        <v>194</v>
      </c>
      <c r="F56" s="59"/>
      <c r="G56" s="59"/>
    </row>
    <row r="57" spans="1:7" x14ac:dyDescent="0.3">
      <c r="A57" s="38" t="s">
        <v>37</v>
      </c>
      <c r="B57" t="s">
        <v>35</v>
      </c>
      <c r="C57" t="s">
        <v>79</v>
      </c>
      <c r="D57" t="s">
        <v>193</v>
      </c>
      <c r="E57" t="s">
        <v>194</v>
      </c>
      <c r="F57" s="59"/>
      <c r="G57" s="59"/>
    </row>
    <row r="58" spans="1:7" x14ac:dyDescent="0.3">
      <c r="A58" t="s">
        <v>195</v>
      </c>
      <c r="B58" t="s">
        <v>39</v>
      </c>
      <c r="C58" t="s">
        <v>79</v>
      </c>
      <c r="D58" t="s">
        <v>196</v>
      </c>
      <c r="E58" s="40" t="s">
        <v>227</v>
      </c>
      <c r="F58" s="59"/>
      <c r="G58" s="59"/>
    </row>
    <row r="59" spans="1:7" x14ac:dyDescent="0.3">
      <c r="A59" t="s">
        <v>197</v>
      </c>
      <c r="B59" t="s">
        <v>39</v>
      </c>
      <c r="C59" t="s">
        <v>180</v>
      </c>
      <c r="D59" t="s">
        <v>196</v>
      </c>
      <c r="E59" s="40" t="s">
        <v>227</v>
      </c>
      <c r="F59" s="59"/>
      <c r="G59" s="59"/>
    </row>
    <row r="60" spans="1:7" x14ac:dyDescent="0.3">
      <c r="A60" t="s">
        <v>198</v>
      </c>
      <c r="B60" t="s">
        <v>35</v>
      </c>
      <c r="C60" t="s">
        <v>79</v>
      </c>
      <c r="D60" t="s">
        <v>199</v>
      </c>
      <c r="E60" t="s">
        <v>200</v>
      </c>
      <c r="F60" s="59"/>
      <c r="G60" s="59"/>
    </row>
    <row r="61" spans="1:7" x14ac:dyDescent="0.3">
      <c r="A61" t="s">
        <v>201</v>
      </c>
      <c r="B61" t="s">
        <v>35</v>
      </c>
      <c r="C61" t="s">
        <v>180</v>
      </c>
      <c r="D61" t="s">
        <v>199</v>
      </c>
      <c r="E61" t="s">
        <v>200</v>
      </c>
      <c r="F61" s="59"/>
      <c r="G61" s="59"/>
    </row>
    <row r="62" spans="1:7" x14ac:dyDescent="0.3">
      <c r="A62" t="s">
        <v>202</v>
      </c>
      <c r="B62" t="s">
        <v>35</v>
      </c>
      <c r="C62" t="s">
        <v>79</v>
      </c>
      <c r="D62" t="s">
        <v>171</v>
      </c>
      <c r="E62" t="s">
        <v>171</v>
      </c>
      <c r="F62" s="59"/>
      <c r="G62" s="59"/>
    </row>
    <row r="63" spans="1:7" x14ac:dyDescent="0.3">
      <c r="A63" t="s">
        <v>203</v>
      </c>
      <c r="B63" t="s">
        <v>35</v>
      </c>
      <c r="C63" t="s">
        <v>180</v>
      </c>
      <c r="D63" t="s">
        <v>171</v>
      </c>
      <c r="E63" t="s">
        <v>171</v>
      </c>
      <c r="F63" s="59"/>
      <c r="G63" s="59"/>
    </row>
    <row r="64" spans="1:7" x14ac:dyDescent="0.3">
      <c r="A64" t="s">
        <v>204</v>
      </c>
      <c r="B64" t="s">
        <v>205</v>
      </c>
      <c r="C64" t="s">
        <v>79</v>
      </c>
      <c r="D64" t="s">
        <v>206</v>
      </c>
      <c r="E64" t="s">
        <v>207</v>
      </c>
      <c r="F64" s="59"/>
      <c r="G64" s="59"/>
    </row>
    <row r="65" spans="1:7" x14ac:dyDescent="0.3">
      <c r="A65" t="s">
        <v>208</v>
      </c>
      <c r="B65" t="s">
        <v>205</v>
      </c>
      <c r="C65" t="s">
        <v>180</v>
      </c>
      <c r="D65" t="s">
        <v>206</v>
      </c>
      <c r="E65" t="s">
        <v>207</v>
      </c>
      <c r="F65" s="59"/>
      <c r="G65" s="59"/>
    </row>
    <row r="66" spans="1:7" x14ac:dyDescent="0.3">
      <c r="A66" s="23" t="s">
        <v>211</v>
      </c>
      <c r="B66" t="s">
        <v>35</v>
      </c>
      <c r="C66" t="s">
        <v>79</v>
      </c>
      <c r="D66" t="s">
        <v>212</v>
      </c>
      <c r="E66" t="s">
        <v>213</v>
      </c>
    </row>
    <row r="67" spans="1:7" x14ac:dyDescent="0.3">
      <c r="A67" s="23" t="s">
        <v>214</v>
      </c>
      <c r="B67" t="s">
        <v>35</v>
      </c>
      <c r="C67" t="s">
        <v>180</v>
      </c>
      <c r="D67" t="s">
        <v>212</v>
      </c>
      <c r="E67" t="s">
        <v>213</v>
      </c>
    </row>
    <row r="68" spans="1:7" x14ac:dyDescent="0.3">
      <c r="A68" s="23" t="s">
        <v>215</v>
      </c>
      <c r="B68" t="s">
        <v>35</v>
      </c>
      <c r="C68" t="s">
        <v>79</v>
      </c>
      <c r="D68" t="s">
        <v>171</v>
      </c>
      <c r="E68" t="s">
        <v>171</v>
      </c>
    </row>
    <row r="69" spans="1:7" x14ac:dyDescent="0.3">
      <c r="A69" s="23" t="s">
        <v>216</v>
      </c>
      <c r="B69" t="s">
        <v>35</v>
      </c>
      <c r="C69" t="s">
        <v>180</v>
      </c>
      <c r="D69" t="s">
        <v>171</v>
      </c>
      <c r="E69" t="s">
        <v>171</v>
      </c>
    </row>
  </sheetData>
  <sortState xmlns:xlrd2="http://schemas.microsoft.com/office/spreadsheetml/2017/richdata2" ref="A2:F2">
    <sortCondition ref="A2"/>
  </sortState>
  <phoneticPr fontId="10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Template</vt:lpstr>
      <vt:lpstr>AKL</vt:lpstr>
      <vt:lpstr>HAM</vt:lpstr>
      <vt:lpstr>WLG</vt:lpstr>
      <vt:lpstr>CHC</vt:lpstr>
      <vt:lpstr>DND</vt:lpstr>
      <vt:lpstr>ranking</vt:lpstr>
      <vt:lpstr>discounts</vt:lpstr>
      <vt:lpstr>Plan terms</vt:lpstr>
      <vt:lpstr>factors</vt:lpstr>
      <vt:lpstr>factor calculation</vt:lpstr>
      <vt:lpstr>dropdowns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</dc:creator>
  <cp:lastModifiedBy>Christopher Walsh</cp:lastModifiedBy>
  <dcterms:created xsi:type="dcterms:W3CDTF">2015-06-05T18:17:20Z</dcterms:created>
  <dcterms:modified xsi:type="dcterms:W3CDTF">2024-04-10T21:49:18Z</dcterms:modified>
</cp:coreProperties>
</file>